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https://faftt.sharepoint.com/sites/TRV_Documents_repres20210217/Documents partages/AKTO/FNE/Docs et outils/1-Outils Docs gestion/1 Outil pour chiffrage et engagement/"/>
    </mc:Choice>
  </mc:AlternateContent>
  <xr:revisionPtr revIDLastSave="3" documentId="8_{04996E48-0656-4B11-82FE-CAD0E8D76F08}" xr6:coauthVersionLast="47" xr6:coauthVersionMax="47" xr10:uidLastSave="{EDFBE9AB-ABF8-44DD-9342-C207CA23A728}"/>
  <bookViews>
    <workbookView xWindow="-110" yWindow="-110" windowWidth="19420" windowHeight="10420" xr2:uid="{00000000-000D-0000-FFFF-FFFF00000000}"/>
  </bookViews>
  <sheets>
    <sheet name="Calculette FNE Entreprise" sheetId="8" r:id="rId1"/>
    <sheet name="Calculette FNE pour engagement" sheetId="9" state="hidden" r:id="rId2"/>
    <sheet name="Liste déroulante" sheetId="4" state="hidden" r:id="rId3"/>
    <sheet name="Conditions branchs Remu PDC" sheetId="7" state="hidden" r:id="rId4"/>
  </sheets>
  <definedNames>
    <definedName name="ACTION">'Liste déroulante'!$A$17:$A$22</definedName>
    <definedName name="ACTIVITES_DU_DECHET">#REF!</definedName>
    <definedName name="AUTOROUTES">#REF!</definedName>
    <definedName name="BILANANNUEL">'Liste déroulante'!$B$12:$B$14</definedName>
    <definedName name="BOIS">#REF!</definedName>
    <definedName name="Branche">'Liste déroulante'!$G$1:$G$16</definedName>
    <definedName name="Branches">#REF!</definedName>
    <definedName name="CAANNUEL">'Liste déroulante'!$A$12:$A$14</definedName>
    <definedName name="ConditionsPEC">#REF!</definedName>
    <definedName name="DIOCESES_EGLISE_CATHO">#REF!</definedName>
    <definedName name="DIOCESES_EGLISE_CATHOLIQUE">#REF!</definedName>
    <definedName name="EAU_ET_ASSAINISSEMENT">#REF!</definedName>
    <definedName name="ENSEIGNEMENT_PRIVE_INDEPENDANT">#REF!</definedName>
    <definedName name="ENSEIGNEMENT_PRIVE_NON_LUCRATIF">#REF!</definedName>
    <definedName name="ENTRETIEN_TEXTILE">#REF!</definedName>
    <definedName name="EspaceFormation">'Liste déroulante'!$F$7:$F$12</definedName>
    <definedName name="INTERPRO_OPCO">#REF!</definedName>
    <definedName name="MAISONS_ETUDIANTES">#REF!</definedName>
    <definedName name="MANUT_NET_AEROPORTUAIRE">#REF!</definedName>
    <definedName name="ON">'Liste déroulante'!$A$29:$A$30</definedName>
    <definedName name="OPCO">'Liste déroulante'!$A$13:$A$15</definedName>
    <definedName name="ORGANISMES_DE_FORMATION">#REF!</definedName>
    <definedName name="PECFAREM">'Liste déroulante'!$C$15:$C$17</definedName>
    <definedName name="PlafondAidesTemp">'Liste déroulante'!$A$9:$A$10</definedName>
    <definedName name="Plan">'Liste déroulante'!#REF!</definedName>
    <definedName name="PORTAGE_SALARIAL">#REF!</definedName>
    <definedName name="PREVENTION_SECURITE">#REF!</definedName>
    <definedName name="Regime">'Liste déroulante'!$F$9:$F$10</definedName>
    <definedName name="SCIERIES">#REF!</definedName>
    <definedName name="SCIERIESAGRI_EF">#REF!</definedName>
    <definedName name="SECTEURBRANCHE">'Conditions branchs Remu PDC'!$A$3:$A$29</definedName>
    <definedName name="SITUATIONENT">'Liste déroulante'!$F$1:$F$6</definedName>
    <definedName name="TailleCommunautaire">'Liste déroulante'!$D$9:$D$11</definedName>
    <definedName name="TRANSPORT_AERIEN">#REF!</definedName>
    <definedName name="Type">'Liste déroulante'!$A$18:$A$23</definedName>
    <definedName name="_xlnm.Print_Area" localSheetId="0">'Calculette FNE Entreprise'!$A$1:$H$34</definedName>
    <definedName name="_xlnm.Print_Area" localSheetId="1">'Calculette FNE pour engagement'!$A$1:$H$37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9" l="1"/>
  <c r="C12" i="8"/>
  <c r="F11" i="9"/>
  <c r="C21" i="9"/>
  <c r="E5" i="8"/>
  <c r="E5" i="9" s="1"/>
  <c r="G26" i="9" s="1"/>
  <c r="B29" i="9"/>
  <c r="C23" i="9"/>
  <c r="C22" i="9"/>
  <c r="C24" i="9"/>
  <c r="H23" i="9" l="1"/>
  <c r="F22" i="9"/>
  <c r="C25" i="9"/>
  <c r="F19" i="9" s="1"/>
  <c r="F21" i="8" s="1"/>
  <c r="C26" i="9"/>
  <c r="C15" i="9"/>
  <c r="C20" i="9"/>
  <c r="C27" i="9"/>
  <c r="B17" i="9"/>
  <c r="G42" i="9" s="1"/>
  <c r="C16" i="9"/>
  <c r="C14" i="9"/>
  <c r="C13" i="9"/>
  <c r="C11" i="9"/>
  <c r="C10" i="9"/>
  <c r="C9" i="9"/>
  <c r="C8" i="9"/>
  <c r="F17" i="9" s="1"/>
  <c r="F19" i="8" s="1"/>
  <c r="C7" i="9"/>
  <c r="C6" i="9"/>
  <c r="C5" i="9"/>
  <c r="G40" i="9" l="1"/>
  <c r="G41" i="9" s="1"/>
  <c r="G43" i="9"/>
  <c r="F24" i="9"/>
  <c r="F12" i="9"/>
  <c r="F12" i="8" s="1"/>
  <c r="G44" i="9"/>
  <c r="G17" i="9"/>
  <c r="F11" i="8"/>
  <c r="C12" i="9"/>
  <c r="H17" i="9" s="1"/>
  <c r="F20" i="9"/>
  <c r="F22" i="8" s="1"/>
  <c r="G19" i="8" l="1"/>
  <c r="G22" i="9"/>
  <c r="G25" i="9" s="1"/>
  <c r="G29" i="9" s="1"/>
  <c r="H26" i="9"/>
  <c r="H25" i="9"/>
  <c r="H29" i="9" s="1"/>
  <c r="H20" i="9"/>
  <c r="H19" i="8"/>
  <c r="H22" i="8" s="1"/>
  <c r="H34" i="9"/>
  <c r="F18" i="9"/>
  <c r="F20" i="8" s="1"/>
  <c r="H31" i="9"/>
  <c r="F32" i="9" s="1"/>
  <c r="G32" i="9" s="1"/>
  <c r="G33" i="9" s="1"/>
  <c r="G37" i="9" s="1"/>
  <c r="G34" i="9"/>
  <c r="G27" i="9" l="1"/>
  <c r="G35" i="9"/>
  <c r="H27" i="9"/>
  <c r="H32" i="9"/>
  <c r="H33" i="9" s="1"/>
  <c r="H37" i="9" s="1"/>
  <c r="F33" i="9"/>
  <c r="F37" i="9" s="1"/>
  <c r="F25" i="9"/>
  <c r="F29" i="9" s="1"/>
  <c r="H35" i="9" l="1"/>
  <c r="F27" i="9"/>
  <c r="F35" i="9"/>
  <c r="F36" i="9"/>
  <c r="F28" i="9"/>
  <c r="Q21" i="9" l="1"/>
  <c r="J30" i="9"/>
  <c r="J21" i="9"/>
  <c r="N22" i="9"/>
  <c r="N31" i="9"/>
  <c r="N34" i="9" s="1"/>
  <c r="N37" i="9" s="1"/>
  <c r="F13" i="8"/>
  <c r="E15" i="8" s="1"/>
  <c r="J13" i="9"/>
  <c r="F26" i="8" l="1"/>
  <c r="N33" i="9"/>
  <c r="N30" i="9"/>
  <c r="N36" i="9"/>
  <c r="N27" i="9"/>
  <c r="N24" i="9"/>
  <c r="N21" i="9"/>
  <c r="N25" i="9"/>
  <c r="N28" i="9" s="1"/>
  <c r="G24" i="8"/>
  <c r="G27" i="8" s="1"/>
  <c r="G30" i="8" s="1"/>
  <c r="H25" i="8"/>
  <c r="F24" i="8"/>
  <c r="H24" i="8"/>
  <c r="G28" i="8" l="1"/>
  <c r="G31" i="8"/>
  <c r="H27" i="8"/>
  <c r="H30" i="8" s="1"/>
  <c r="H31" i="8" s="1"/>
  <c r="F27" i="8"/>
  <c r="F30" i="8" s="1"/>
  <c r="F28" i="8" l="1"/>
  <c r="E32" i="8"/>
  <c r="E33" i="8"/>
  <c r="H28" i="8"/>
  <c r="F29" i="8"/>
  <c r="F31"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tc={AA805D08-E62E-4458-A9DF-421D1AFDA321}</author>
    <author>tc={6F8A57E9-DDF2-4EFE-8C27-5664FBA1D6AE}</author>
    <author>tc={350226D3-0E18-4440-891E-FB758E55F4B1}</author>
    <author>tc={A37DA3E2-E5F1-4FAF-BC94-4D5262B3FD9D}</author>
    <author>tc={893238A2-3881-4AAF-BB54-892FC1064B1B}</author>
    <author>tc={971E683B-CD7A-421F-A18B-3FE38EDE4341}</author>
    <author>tc={7E120208-80A2-479B-8D87-48F547DE7248}</author>
    <author>tc={4532536B-A5FC-4A30-9D81-70EB64717071}</author>
    <author>tc={3FBAEC07-CCC7-467E-A9EB-287C3FA608C7}</author>
    <author>tc={C096FFAA-D430-4C38-96DD-17F2D53759A3}</author>
    <author>tc={F378CE6D-002F-4527-8646-D2605B7CB7BD}</author>
    <author>tc={E313DE2A-8853-4363-9DA0-FC8C64D3AC58}</author>
    <author>tc={4B114E6C-5B28-47CD-A1EE-D11E44DAA7EE}</author>
    <author>tc={D130A5B4-1644-431E-9CE9-E70E8B32C497}</author>
  </authors>
  <commentList>
    <comment ref="F22" authorId="0" shapeId="0" xr:uid="{AA805D08-E62E-4458-A9DF-421D1AFDA32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REM SERVICE GESTION
% de prise en charge donc respecter le prorata de chaque financement lors du régleemnt, en cas de sous réalisation / coût inférieur</t>
      </text>
    </comment>
    <comment ref="G22" authorId="1" shapeId="0" xr:uid="{6F8A57E9-DDF2-4EFE-8C27-5664FBA1D6A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REM SERVICE GESTION
Cout horaire donc ajuster le règlement au regard de la participation effective de chaque stagiaire : 2 € /h.stg pour les heures de présence en présentiel</t>
      </text>
    </comment>
    <comment ref="F23" authorId="2" shapeId="0" xr:uid="{350226D3-0E18-4440-891E-FB758E55F4B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REM SERVICE GESTION
% de prise en charge donc respecter le prorata de chaque financement lors du régleemnt, en cas de sous réalisation / coût inférieur</t>
      </text>
    </comment>
    <comment ref="H23" authorId="3" shapeId="0" xr:uid="{A37DA3E2-E5F1-4FAF-BC94-4D5262B3FD9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REM SERVICE GESTION
Ajuster le règlement au regard de la participation effective de chaque stagiaire : heures de présence hors placement en AP pour les rémunérations</t>
      </text>
    </comment>
    <comment ref="F24" authorId="4" shapeId="0" xr:uid="{893238A2-3881-4AAF-BB54-892FC1064B1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REM SERVICE GESTION
% de prise en charge donc respecter le prorata de chaque financement lors du régleemnt, en cas de sous réalisation / coût inférieur</t>
      </text>
    </comment>
    <comment ref="F25" authorId="5" shapeId="0" xr:uid="{971E683B-CD7A-421F-A18B-3FE38EDE434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Conventionnel si la branche le prevoit et/ou VV obligatoire pour le reste à charge (pour les entreprises +300)</t>
      </text>
    </comment>
    <comment ref="G26" authorId="6" shapeId="0" xr:uid="{7E120208-80A2-479B-8D87-48F547DE724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REM SERVICE GESTION
Cout horaire donc ajuster le règlement au regard de la participation effective de chaque stagiaire : 2 € /h.stg pour les heures de présence en présentiel</t>
      </text>
    </comment>
    <comment ref="H26" authorId="7" shapeId="0" xr:uid="{4532536B-A5FC-4A30-9D81-70EB6471707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REM SERVICE GESTION
Cout horaire donc ajuster le règlement au regard de la participation effective de chaque stagiaire : heures de présence hors placement en AP pour les rémunérations</t>
      </text>
    </comment>
    <comment ref="E30" authorId="8" shapeId="0" xr:uid="{3FBAEC07-CCC7-467E-A9EB-287C3FA608C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VV obligatoire pour le reste à charge tant pour le CP que pour les forfait FA et rému</t>
      </text>
    </comment>
    <comment ref="F32" authorId="9" shapeId="0" xr:uid="{C096FFAA-D430-4C38-96DD-17F2D53759A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Conventionnel si la branche le prevoit et/ou VV obligatoire pour le reste à charge</t>
      </text>
    </comment>
    <comment ref="G32" authorId="10" shapeId="0" xr:uid="{F378CE6D-002F-4527-8646-D2605B7CB7B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Conventionnel si la branche le prevoit et/ou VV obligatoire pour le reste à charge sur la base d'un coût forfaitaire total de 2 € / h.stg pour les heures en présentiel</t>
      </text>
    </comment>
    <comment ref="H32" authorId="11" shapeId="0" xr:uid="{E313DE2A-8853-4363-9DA0-FC8C64D3AC5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Conventionnel si la branche le prevoit et/ou VV obligatoire pour le reste à charge sur la base d'un coût forfaitaire total de 11 € / h.stg</t>
      </text>
    </comment>
    <comment ref="G34" authorId="12" shapeId="0" xr:uid="{4B114E6C-5B28-47CD-A1EE-D11E44DAA7E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REM SERVICE GESTION
Cout horaire donc ajuster le règlement au regard de la participation effective de chaque stagiaire : heures de présence en présentiel pour FA</t>
      </text>
    </comment>
    <comment ref="H34" authorId="13" shapeId="0" xr:uid="{D130A5B4-1644-431E-9CE9-E70E8B32C49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REM SERVICE GESTION
Cout horaire donc ajuster le règlement au regard de la participation effective de chaque stagiaire : heures de présence hors placement en AP pour les rémunérations</t>
      </text>
    </comment>
  </commentList>
</comments>
</file>

<file path=xl/sharedStrings.xml><?xml version="1.0" encoding="utf-8"?>
<sst xmlns="http://schemas.openxmlformats.org/spreadsheetml/2006/main" count="328" uniqueCount="217">
  <si>
    <t>Oui</t>
  </si>
  <si>
    <t>Non</t>
  </si>
  <si>
    <t>Nb stagiaires</t>
  </si>
  <si>
    <t>&lt;11</t>
  </si>
  <si>
    <t>11 à 49</t>
  </si>
  <si>
    <t>50 à 249</t>
  </si>
  <si>
    <t>CP</t>
  </si>
  <si>
    <t>Coûts</t>
  </si>
  <si>
    <t>CHIFFRAGE  €</t>
  </si>
  <si>
    <t>249 à 299</t>
  </si>
  <si>
    <t>300 à 1000</t>
  </si>
  <si>
    <t>&gt; 1000</t>
  </si>
  <si>
    <t>Activité partielle courte durée</t>
  </si>
  <si>
    <t>Activité partielle longue durée</t>
  </si>
  <si>
    <t>Plafond loin d'être atteint</t>
  </si>
  <si>
    <t>CA</t>
  </si>
  <si>
    <t>BILAN</t>
  </si>
  <si>
    <r>
      <rPr>
        <sz val="11"/>
        <color theme="1"/>
        <rFont val="Calibri"/>
        <family val="2"/>
      </rPr>
      <t>≤</t>
    </r>
    <r>
      <rPr>
        <sz val="11"/>
        <color theme="1"/>
        <rFont val="Calibri"/>
        <family val="2"/>
        <scheme val="minor"/>
      </rPr>
      <t>10 M €</t>
    </r>
  </si>
  <si>
    <t>≤ 10 M €</t>
  </si>
  <si>
    <t>de 10 à 50 M €</t>
  </si>
  <si>
    <t>de 10 à 43 M €</t>
  </si>
  <si>
    <t>&gt; 50 M €</t>
  </si>
  <si>
    <t>&gt; 43 M €</t>
  </si>
  <si>
    <t>Petite entreprise</t>
  </si>
  <si>
    <t>Moyenne entreprise</t>
  </si>
  <si>
    <t>Grande entreprise</t>
  </si>
  <si>
    <t>Plafond atteint ou presque</t>
  </si>
  <si>
    <t>Aucune de ces situations</t>
  </si>
  <si>
    <t>Action(s) composant le parcours de formation</t>
  </si>
  <si>
    <t>Assiette totale réelle</t>
  </si>
  <si>
    <t>Raison Sociale Entreprise</t>
  </si>
  <si>
    <t>Siren Entreprise</t>
  </si>
  <si>
    <t>FNE</t>
  </si>
  <si>
    <t>PEC totale</t>
  </si>
  <si>
    <r>
      <t xml:space="preserve">Situation entreprise
</t>
    </r>
    <r>
      <rPr>
        <i/>
        <sz val="9"/>
        <color theme="1"/>
        <rFont val="Calibri"/>
        <family val="2"/>
        <scheme val="minor"/>
      </rPr>
      <t>(AP/APLD/Difficulté/Mutation/Reprise)</t>
    </r>
  </si>
  <si>
    <t>Eligibilité Régime Temporaire SA.56985</t>
  </si>
  <si>
    <t>Prise en charge Si régime temporaire SA.56985</t>
  </si>
  <si>
    <t>Durée parcours / stagiaire (h)</t>
  </si>
  <si>
    <r>
      <t>Initulé Parcours</t>
    </r>
    <r>
      <rPr>
        <b/>
        <vertAlign val="superscript"/>
        <sz val="10"/>
        <color rgb="FFFF0000"/>
        <rFont val="Calibri"/>
        <family val="2"/>
        <scheme val="minor"/>
      </rPr>
      <t>1</t>
    </r>
  </si>
  <si>
    <t xml:space="preserve">A compléter par l'entreprise pour chaque parcours </t>
  </si>
  <si>
    <r>
      <t xml:space="preserve">Effectif N-1 ETP entreprise </t>
    </r>
    <r>
      <rPr>
        <i/>
        <sz val="8"/>
        <color theme="1"/>
        <rFont val="Calibri"/>
        <family val="2"/>
        <scheme val="minor"/>
      </rPr>
      <t>(SIREN)</t>
    </r>
  </si>
  <si>
    <t>Taille entreprise RGEC</t>
  </si>
  <si>
    <t xml:space="preserve">Difficulté au sens de l’article L. 1233-3 du code du travail </t>
  </si>
  <si>
    <r>
      <t>Cout horaire</t>
    </r>
    <r>
      <rPr>
        <i/>
        <sz val="9"/>
        <rFont val="Calibri"/>
        <family val="2"/>
        <scheme val="minor"/>
      </rPr>
      <t xml:space="preserve"> (€/h.stg)</t>
    </r>
  </si>
  <si>
    <t>PROPRETE ET SERVICES ASSOCIES - IDCC 3043</t>
  </si>
  <si>
    <t>ENTRETIEN ET LOCATION TEXTILE - IDCC 2002</t>
  </si>
  <si>
    <t>ENSEIGNEMENT PRIVE INDEPENDANT - IDCC 2101</t>
  </si>
  <si>
    <t>TRAVAIL TEMPORAIRE  - IDCC 1413 / 2378</t>
  </si>
  <si>
    <t>ENSEIGNEMENT PRIVE NON LUCRATIF - IDCC 2408 / 7509 / 7520</t>
  </si>
  <si>
    <t>ACTIVITES DU DECHETS - IDCC 2149</t>
  </si>
  <si>
    <t>AUTOROUTES - IDCC 2583</t>
  </si>
  <si>
    <t>CAFETERIATS - IDCC 2060</t>
  </si>
  <si>
    <t>EXPLOITATIONS FORESTIERES ET SCIERIES AGRICOLES</t>
  </si>
  <si>
    <t>COMMERCES DE QUINCAILLERIE - IDCC 0731 / 1383</t>
  </si>
  <si>
    <t>COMMERCE DE GROS - IDCC 0573</t>
  </si>
  <si>
    <t>HOTELS CAFES RESTAURANTS - IDCC 1979</t>
  </si>
  <si>
    <t>MANUTENTION ET NETTOYAGE AEROPORTUAIRE - IDCC 1391</t>
  </si>
  <si>
    <t>ORGANISMES DE FORMATION - IDCC 1516</t>
  </si>
  <si>
    <t>PERSONNEL DE L'EGLISE</t>
  </si>
  <si>
    <t>PORTAGE SALARIAL - IDCC 3219</t>
  </si>
  <si>
    <t>PREVENTION SECURITE - IDCC 1351</t>
  </si>
  <si>
    <t>RESTAURATION COLLECTIVE - IDCC 1266</t>
  </si>
  <si>
    <t>RESTAURATION FERROVIAIRE - IDCC 1311</t>
  </si>
  <si>
    <t>RESTAURATION RAPIDE - IDCC 1501</t>
  </si>
  <si>
    <t>SERVICES DE L'EAU ET ASSAINISSEMENT - IDCC 2147</t>
  </si>
  <si>
    <t>AUTRES ENTREPRISES ADHRENTES AKTO</t>
  </si>
  <si>
    <t>BOIS : TRAVAIL MECANIQUE, SCIERIES, NEGOCE ET IMPORTATION DU BOIS - IDCC 0158</t>
  </si>
  <si>
    <t>11 A 49</t>
  </si>
  <si>
    <t>Au-delà budget</t>
  </si>
  <si>
    <t>Dans budget</t>
  </si>
  <si>
    <t>BUDGET ANNUEL</t>
  </si>
  <si>
    <t>Dans budget annuel</t>
  </si>
  <si>
    <t>PEC REMU</t>
  </si>
  <si>
    <t>PLAFOND HORAIRE</t>
  </si>
  <si>
    <t>MUT VV AKTO</t>
  </si>
  <si>
    <t>ORGANISMES DE FORMATION GEIQ</t>
  </si>
  <si>
    <t>Secteur / branche</t>
  </si>
  <si>
    <r>
      <t xml:space="preserve">Conso N PDC (€) </t>
    </r>
    <r>
      <rPr>
        <i/>
        <sz val="10"/>
        <color rgb="FFFF0000"/>
        <rFont val="Calibri"/>
        <family val="2"/>
        <scheme val="minor"/>
      </rPr>
      <t>(si connu)</t>
    </r>
  </si>
  <si>
    <t>Budget annuel</t>
  </si>
  <si>
    <t>Prise en charge Rému</t>
  </si>
  <si>
    <r>
      <t>Plafond horaire (</t>
    </r>
    <r>
      <rPr>
        <sz val="9"/>
        <color theme="1"/>
        <rFont val="Calibri"/>
        <family val="2"/>
        <scheme val="minor"/>
      </rPr>
      <t>€/h.stg)</t>
    </r>
  </si>
  <si>
    <t>TRAVAIL ET TRANSPORT AERIEN - IDCC 1944 - Actions technique métier</t>
  </si>
  <si>
    <t>TRAVAIL ET TRANSPORT AERIEN - IDCC 1944 - Actions transverses</t>
  </si>
  <si>
    <t>Solde budget</t>
  </si>
  <si>
    <r>
      <t xml:space="preserve">Entreprise vis-à-vis des </t>
    </r>
    <r>
      <rPr>
        <b/>
        <sz val="12"/>
        <color theme="0"/>
        <rFont val="Calibri"/>
        <family val="2"/>
      </rPr>
      <t>≠</t>
    </r>
    <r>
      <rPr>
        <b/>
        <sz val="12"/>
        <color theme="0"/>
        <rFont val="Calibri"/>
        <family val="2"/>
        <scheme val="minor"/>
      </rPr>
      <t xml:space="preserve"> régimes</t>
    </r>
  </si>
  <si>
    <t>Eligibilité Projet / entreprise FNE</t>
  </si>
  <si>
    <t>Projet / entreprise à priori non éligible au FNE formation 2021</t>
  </si>
  <si>
    <t>dont durée en présentiel (h)</t>
  </si>
  <si>
    <t>Régime temporaire SA.56985</t>
  </si>
  <si>
    <t>Régime RGEC SA.58981</t>
  </si>
  <si>
    <r>
      <t>Remu</t>
    </r>
    <r>
      <rPr>
        <b/>
        <vertAlign val="superscript"/>
        <sz val="10"/>
        <color rgb="FFFF0000"/>
        <rFont val="Calibri"/>
        <family val="2"/>
        <scheme val="minor"/>
      </rPr>
      <t>3</t>
    </r>
  </si>
  <si>
    <r>
      <t xml:space="preserve">Regime le plus adapté </t>
    </r>
    <r>
      <rPr>
        <i/>
        <sz val="9"/>
        <color theme="1"/>
        <rFont val="Calibri"/>
        <family val="2"/>
        <scheme val="minor"/>
      </rPr>
      <t>sur ce projet</t>
    </r>
  </si>
  <si>
    <t>Conditions de prise en charge des rémunérations sur le PDC selon Branche et effectif</t>
  </si>
  <si>
    <r>
      <t>FA</t>
    </r>
    <r>
      <rPr>
        <b/>
        <vertAlign val="superscript"/>
        <sz val="10"/>
        <color rgb="FFFF0000"/>
        <rFont val="Calibri"/>
        <family val="2"/>
        <scheme val="minor"/>
      </rPr>
      <t>2</t>
    </r>
  </si>
  <si>
    <r>
      <t xml:space="preserve">Situation de l'entreprise </t>
    </r>
    <r>
      <rPr>
        <b/>
        <u/>
        <sz val="10"/>
        <color theme="1"/>
        <rFont val="Calibri"/>
        <family val="2"/>
        <scheme val="minor"/>
      </rPr>
      <t xml:space="preserve">ou du groupe le cas échéant </t>
    </r>
    <r>
      <rPr>
        <b/>
        <sz val="10"/>
        <color theme="1"/>
        <rFont val="Calibri"/>
        <family val="2"/>
        <scheme val="minor"/>
      </rPr>
      <t xml:space="preserve">vis-à-vis du plafond de 1,8 M € d'aides dites «temporaires» </t>
    </r>
    <r>
      <rPr>
        <b/>
        <vertAlign val="superscript"/>
        <sz val="10"/>
        <color rgb="FFFF0000"/>
        <rFont val="Calibri"/>
        <family val="2"/>
        <scheme val="minor"/>
      </rPr>
      <t>5</t>
    </r>
  </si>
  <si>
    <r>
      <t>Coût Pédagogique</t>
    </r>
    <r>
      <rPr>
        <b/>
        <vertAlign val="superscript"/>
        <sz val="10"/>
        <color rgb="FFFF0000"/>
        <rFont val="Calibri"/>
        <family val="2"/>
        <scheme val="minor"/>
      </rPr>
      <t>3</t>
    </r>
    <r>
      <rPr>
        <b/>
        <sz val="10"/>
        <color theme="1"/>
        <rFont val="Calibri"/>
        <family val="2"/>
        <scheme val="minor"/>
      </rPr>
      <t xml:space="preserve"> total HT</t>
    </r>
    <r>
      <rPr>
        <b/>
        <sz val="8"/>
        <color theme="1"/>
        <rFont val="Calibri"/>
        <family val="2"/>
        <scheme val="minor"/>
      </rPr>
      <t xml:space="preserve"> (€)</t>
    </r>
  </si>
  <si>
    <r>
      <t>Volume horaire total</t>
    </r>
    <r>
      <rPr>
        <b/>
        <vertAlign val="superscript"/>
        <sz val="10"/>
        <color rgb="FFFF0000"/>
        <rFont val="Calibri"/>
        <family val="2"/>
        <scheme val="minor"/>
      </rPr>
      <t>7</t>
    </r>
    <r>
      <rPr>
        <b/>
        <sz val="10"/>
        <color theme="1"/>
        <rFont val="Calibri"/>
        <family val="2"/>
        <scheme val="minor"/>
      </rPr>
      <t xml:space="preserve"> de placement en AP pendant la formation (h.stg)</t>
    </r>
    <r>
      <rPr>
        <i/>
        <sz val="8"/>
        <color theme="1"/>
        <rFont val="Calibri"/>
        <family val="2"/>
        <scheme val="minor"/>
      </rPr>
      <t xml:space="preserve"> </t>
    </r>
    <r>
      <rPr>
        <i/>
        <sz val="8"/>
        <color rgb="FFFF0000"/>
        <rFont val="Calibri"/>
        <family val="2"/>
        <scheme val="minor"/>
      </rPr>
      <t>le cas échéant</t>
    </r>
  </si>
  <si>
    <t>Taux d'intensité de l'aide / assiette totale</t>
  </si>
  <si>
    <t>2€ HT / h de présentiel</t>
  </si>
  <si>
    <t>Salaire brut horaire chargé</t>
  </si>
  <si>
    <r>
      <t xml:space="preserve">Nb de stagiaires placés en AP </t>
    </r>
    <r>
      <rPr>
        <i/>
        <sz val="9"/>
        <color rgb="FFFF0000"/>
        <rFont val="Calibri"/>
        <family val="2"/>
        <scheme val="minor"/>
      </rPr>
      <t xml:space="preserve"> le cas échéant</t>
    </r>
  </si>
  <si>
    <r>
      <t>Nombre de stagiaires éligibles FNE</t>
    </r>
    <r>
      <rPr>
        <b/>
        <vertAlign val="superscript"/>
        <sz val="10"/>
        <color rgb="FFFF0000"/>
        <rFont val="Calibri"/>
        <family val="2"/>
        <scheme val="minor"/>
      </rPr>
      <t>6</t>
    </r>
  </si>
  <si>
    <t>Onglet réservé aux équipes AKTO</t>
  </si>
  <si>
    <r>
      <t>PDC</t>
    </r>
    <r>
      <rPr>
        <b/>
        <vertAlign val="superscript"/>
        <sz val="10"/>
        <color rgb="FFFF0000"/>
        <rFont val="Calibri"/>
        <family val="2"/>
        <scheme val="minor"/>
      </rPr>
      <t>8</t>
    </r>
  </si>
  <si>
    <t>Prise en charge prévisionnelle</t>
  </si>
  <si>
    <t>Entreprise et projet potentiellement éligibles au FNE sous réserve 
- de remplir et contextualiser la demande de subvent° (contexte, objectifs stratégiques, projets…) 
- de valider / signer les engagements dans la demande de subvent°
- de justifier de couts et contenus cohérents avec le "marché". 
Dans tous les cas, seul l'accord de prise en charge transmis par AKTO permettra d'acter les modalités de financement</t>
  </si>
  <si>
    <t>FNEJUILLET2021</t>
  </si>
  <si>
    <t>Fonds Etat FNE</t>
  </si>
  <si>
    <r>
      <t>PDC</t>
    </r>
    <r>
      <rPr>
        <b/>
        <vertAlign val="superscript"/>
        <sz val="10"/>
        <color rgb="FFFF0000"/>
        <rFont val="Calibri"/>
        <family val="2"/>
        <scheme val="minor"/>
      </rPr>
      <t>8</t>
    </r>
    <r>
      <rPr>
        <b/>
        <sz val="10"/>
        <rFont val="Calibri"/>
        <family val="2"/>
        <scheme val="minor"/>
      </rPr>
      <t xml:space="preserve"> AKTO</t>
    </r>
  </si>
  <si>
    <t>Fonds exceptionnels MUT AKTO</t>
  </si>
  <si>
    <r>
      <t xml:space="preserve">Afin de s'adapter au mieux au contexte de reprise de l'activité et accompagner les entreprises au plus près de leurs besoins, le FNE s'assouplit / s'élargit au 1er juillet 2021 tant sur le plan des entreprises éligibles que des actions finançables. A retenir :
- le FNE ne s’adresse pas qu’aux entreprises en Activité Partielle et s’adapte aux entreprises en pleine reprise d’activité
- Les formations éligibles répondent aux besoins immédiats des entreprises et le financement du FNE s’adapte à la situation de l’entreprise
Dans cette optique de souplesse et élargissement, 2 régimes sont possibles pour chacun de ses projets : 
1- </t>
    </r>
    <r>
      <rPr>
        <b/>
        <i/>
        <sz val="9"/>
        <color theme="1"/>
        <rFont val="Calibri"/>
        <family val="2"/>
        <scheme val="minor"/>
      </rPr>
      <t xml:space="preserve">Régime cadre temporaire </t>
    </r>
    <r>
      <rPr>
        <i/>
        <sz val="9"/>
        <color theme="1"/>
        <rFont val="Calibri"/>
        <family val="2"/>
        <scheme val="minor"/>
      </rPr>
      <t>de l'aide d'Etat pour le soutien aux entreprises en période de crise covid-19/SA.56985
2- Régime cadre exempté relatif aux aides à la formation pris sur la base du règlement général d’exemption par catégorie (</t>
    </r>
    <r>
      <rPr>
        <b/>
        <i/>
        <sz val="9"/>
        <color theme="1"/>
        <rFont val="Calibri"/>
        <family val="2"/>
        <scheme val="minor"/>
      </rPr>
      <t>RGEC</t>
    </r>
    <r>
      <rPr>
        <i/>
        <sz val="9"/>
        <color theme="1"/>
        <rFont val="Calibri"/>
        <family val="2"/>
        <scheme val="minor"/>
      </rPr>
      <t>)/SA.58981
L'outil ci-dessous vous permet de</t>
    </r>
    <r>
      <rPr>
        <b/>
        <i/>
        <sz val="9"/>
        <color theme="1"/>
        <rFont val="Calibri"/>
        <family val="2"/>
        <scheme val="minor"/>
      </rPr>
      <t xml:space="preserve"> tester l'éligibilité de votre projet</t>
    </r>
    <r>
      <rPr>
        <i/>
        <sz val="9"/>
        <color theme="1"/>
        <rFont val="Calibri"/>
        <family val="2"/>
        <scheme val="minor"/>
      </rPr>
      <t xml:space="preserve"> et </t>
    </r>
    <r>
      <rPr>
        <b/>
        <i/>
        <sz val="9"/>
        <color theme="1"/>
        <rFont val="Calibri"/>
        <family val="2"/>
        <scheme val="minor"/>
      </rPr>
      <t xml:space="preserve">simuler le chiffrage </t>
    </r>
    <r>
      <rPr>
        <i/>
        <sz val="9"/>
        <color theme="1"/>
        <rFont val="Calibri"/>
        <family val="2"/>
        <scheme val="minor"/>
      </rPr>
      <t>afin d'</t>
    </r>
    <r>
      <rPr>
        <b/>
        <i/>
        <sz val="9"/>
        <color theme="1"/>
        <rFont val="Calibri"/>
        <family val="2"/>
        <scheme val="minor"/>
      </rPr>
      <t>opter pour le régime le plus adapté</t>
    </r>
  </si>
  <si>
    <t>Utiliser ce chiffrage et les opérations "REGIME TEMPORAIRE" dans le SI</t>
  </si>
  <si>
    <t>Reprise d'activité (entreprise, filière, secteur..)</t>
  </si>
  <si>
    <t>Mutation (sectorielle, technologique, numérique, énergétique, environnementale, stratégique …)</t>
  </si>
  <si>
    <t>Utiliser ce chiffrage et les opérations "RGEC" dans le SI. Engager obligtoirement le reste à charge sur du Versement Volontaire de l'entreprise (pour les coûts pédagogiques mais également les frais annexes et les rémunérations forfaitaires)</t>
  </si>
  <si>
    <t>Support/dispositif/projet à sélectionner dans le SI</t>
  </si>
  <si>
    <t>Opération libellé long dans le SI</t>
  </si>
  <si>
    <t>Opération libellé court dans le SI</t>
  </si>
  <si>
    <t>21 NAT FNE  AP &lt;300 Temp</t>
  </si>
  <si>
    <t>2021 NATIONAL FNE AP &lt;300 Regime Temporaire</t>
  </si>
  <si>
    <t>21 NAT FNE AP 300-1000 Temp</t>
  </si>
  <si>
    <t>2021 NATIONAL FNE AP 300 à 1000 Regime Temporaire</t>
  </si>
  <si>
    <t>21 NAT FNE AP &gt;1000 Temp</t>
  </si>
  <si>
    <t>2021 NATIONAL FNE AP &gt;1000 Regime Temporaire</t>
  </si>
  <si>
    <t>21 NAT FNE APLD &lt;300 Temp</t>
  </si>
  <si>
    <t>2021 NATIONAL FNE APLD &lt;300 Regime Temporaire</t>
  </si>
  <si>
    <t>21 NAT FNE APLD 300-1000 Temp</t>
  </si>
  <si>
    <t>2021 NATIONAL FNE APLD 300 à 1000 Regime Temporaire</t>
  </si>
  <si>
    <t>21 NAT FNE APLD &gt;1000 Temp</t>
  </si>
  <si>
    <t>2021 NATIONAL FNE APLD &gt;1000 Regime Temporaire</t>
  </si>
  <si>
    <t>21 NAT FNE Diff &lt;300 Temp</t>
  </si>
  <si>
    <t>2021 NATIONAL FNE Difficulté &lt;300 Regime Temporaire</t>
  </si>
  <si>
    <t>21 NAT FNE Diff 300-1000 Temp</t>
  </si>
  <si>
    <t>2021 NATIONAL FNE Difficulté 300 à 1000 Regime Temporaire</t>
  </si>
  <si>
    <t>21 NAT FNE Diff  &gt;1000 Temp</t>
  </si>
  <si>
    <t>2021 NATIONAL FNE Difficulté  &gt;1000 Regime Temporaire</t>
  </si>
  <si>
    <t>21 NAT FNE Mut°Reprise &lt;300 Temp</t>
  </si>
  <si>
    <t>2021 NATIONAL FNE Mutation ou reprise &lt;300 Regime Temporaire</t>
  </si>
  <si>
    <t>21 NAT FNE Mut°Reprise 300-1000 Temp</t>
  </si>
  <si>
    <t>2021 NATIONAL FNE Mutation ou reprise 300 à 1000 Regime Temporaire</t>
  </si>
  <si>
    <t>21 NAT FNE Mut°Reprise  &gt;1000 Temp</t>
  </si>
  <si>
    <t>2021 NATIONAL FNE Mutation ou reprise  &gt;1000 Regime Temporaire</t>
  </si>
  <si>
    <t>21 NAT FNE AP PE RGEC</t>
  </si>
  <si>
    <t>2021 NATIONAL FNE AP Petite entreprise RGEC</t>
  </si>
  <si>
    <t>21 NAT FNE AP ME RGEC</t>
  </si>
  <si>
    <t>2021 NATIONAL FNE AP Moyenne entreprise RGEC</t>
  </si>
  <si>
    <t>21 NAT FNE AP GE RGEC</t>
  </si>
  <si>
    <t>2021 NATIONAL FNE AP Grande entreprise RGEC</t>
  </si>
  <si>
    <t>21 NAT FNE APLD PE RGEC</t>
  </si>
  <si>
    <t>2021 NATIONAL FNE APLD Petite entreprise RGEC</t>
  </si>
  <si>
    <t>21 NAT FNE APLD ME RGEC</t>
  </si>
  <si>
    <t>2021 NATIONAL FNE APLD Moyenne entreprise RGEC</t>
  </si>
  <si>
    <t>21 NAT FNE APLD GE RGEC</t>
  </si>
  <si>
    <t>2021 NATIONAL FNE APLD Grande entreprise RGEC</t>
  </si>
  <si>
    <t>21 NAT FNE Diff PE RGEC</t>
  </si>
  <si>
    <t>2021 NATIONAL FNE Difficulté Petite entreprise RGEC</t>
  </si>
  <si>
    <t>21 NAT FNE Diff ME RGEC</t>
  </si>
  <si>
    <t>2021 NATIONAL FNE Difficulté Moyenne entreprise RGEC</t>
  </si>
  <si>
    <t>21 NAT FNE Diff GE RGEC</t>
  </si>
  <si>
    <t>2021 NATIONAL FNE Difficulté Grande entreprise RGEC</t>
  </si>
  <si>
    <t>21 NAT FNE Mut°Reprise PE RGEC</t>
  </si>
  <si>
    <t>2021 NATIONAL FNE Mutation ou reprise Petite entreprise RGEC</t>
  </si>
  <si>
    <t>21 NAT FNE Mut°Reprise ME RGEC</t>
  </si>
  <si>
    <t>2021 NATIONAL FNE Mutation ou reprise Moyenne entreprise RGEC</t>
  </si>
  <si>
    <t>21 NAT FNE Mut°Reprise GE RGEC</t>
  </si>
  <si>
    <t>2021 NATIONAL FNE Mutation ou reprise Grande entreprise RGEC</t>
  </si>
  <si>
    <t>SUPPORT</t>
  </si>
  <si>
    <t>OPERATION LIBELLE COURT</t>
  </si>
  <si>
    <t>OPERATION LIBELLE LONG</t>
  </si>
  <si>
    <t>FNE AP COURTE DUREE TEMPORAIRE</t>
  </si>
  <si>
    <t>FNE DIFFICULTE TEMPORAIRE</t>
  </si>
  <si>
    <t>FNE MUTATION REPRISE TEMPORAIRE</t>
  </si>
  <si>
    <t>FNE AP COURTE DUREE RGEC</t>
  </si>
  <si>
    <t>FNE DIFFICULTE RGEC</t>
  </si>
  <si>
    <t>FNE MUTATION REPRISE RGEC</t>
  </si>
  <si>
    <t>FNE APLD TEMPORAIRE</t>
  </si>
  <si>
    <t>FNE APLD RGEC</t>
  </si>
  <si>
    <t>CONV</t>
  </si>
  <si>
    <t>NON</t>
  </si>
  <si>
    <t>Possibilité de compléter la prise en charge sur le plan conventionnel dans les conditions prévues par la branche et selon les fonds disponibles. Dans ce cas, ajuster le dossier avec l'opération du Plan CONV, après avoir engagé les fonds FNE.</t>
  </si>
  <si>
    <r>
      <t>Rémunérations</t>
    </r>
    <r>
      <rPr>
        <b/>
        <vertAlign val="superscript"/>
        <sz val="10"/>
        <color rgb="FFFF0000"/>
        <rFont val="Calibri"/>
        <family val="2"/>
        <scheme val="minor"/>
      </rPr>
      <t>3</t>
    </r>
    <r>
      <rPr>
        <b/>
        <sz val="10"/>
        <color theme="1"/>
        <rFont val="Calibri"/>
        <family val="2"/>
        <scheme val="minor"/>
      </rPr>
      <t xml:space="preserve"> réelles € </t>
    </r>
    <r>
      <rPr>
        <i/>
        <sz val="9"/>
        <color theme="1"/>
        <rFont val="Calibri"/>
        <family val="2"/>
        <scheme val="minor"/>
      </rPr>
      <t xml:space="preserve">(Salaires brut chargés stagiaires sur la durée de formation)
</t>
    </r>
    <r>
      <rPr>
        <b/>
        <i/>
        <sz val="9"/>
        <color rgb="FFFF0000"/>
        <rFont val="Calibri"/>
        <family val="2"/>
        <scheme val="minor"/>
      </rPr>
      <t>Saisie non obligatoire - par défaut 11 € / h.stg</t>
    </r>
  </si>
  <si>
    <r>
      <t>OF Datadock/Qualiopi</t>
    </r>
    <r>
      <rPr>
        <b/>
        <sz val="8"/>
        <color theme="1"/>
        <rFont val="Calibri"/>
        <family val="2"/>
        <scheme val="minor"/>
      </rPr>
      <t xml:space="preserve"> ou </t>
    </r>
    <r>
      <rPr>
        <b/>
        <sz val="10"/>
        <color theme="1"/>
        <rFont val="Calibri"/>
        <family val="2"/>
        <scheme val="minor"/>
      </rPr>
      <t>Service F° interne</t>
    </r>
    <r>
      <rPr>
        <i/>
        <sz val="10"/>
        <color theme="1"/>
        <rFont val="Calibri"/>
        <family val="2"/>
        <scheme val="minor"/>
      </rPr>
      <t xml:space="preserve"> </t>
    </r>
    <r>
      <rPr>
        <sz val="8"/>
        <color theme="1"/>
        <rFont val="Calibri"/>
        <family val="2"/>
        <scheme val="minor"/>
      </rPr>
      <t>le cas échéant</t>
    </r>
  </si>
  <si>
    <r>
      <t>OF Datadock/Qualiopi</t>
    </r>
    <r>
      <rPr>
        <b/>
        <sz val="8"/>
        <color theme="1"/>
        <rFont val="Calibri"/>
        <family val="2"/>
        <scheme val="minor"/>
      </rPr>
      <t xml:space="preserve"> ou </t>
    </r>
    <r>
      <rPr>
        <b/>
        <sz val="10"/>
        <color theme="1"/>
        <rFont val="Calibri"/>
        <family val="2"/>
        <scheme val="minor"/>
      </rPr>
      <t>Service de F° interne</t>
    </r>
  </si>
  <si>
    <t>Reste à charge VV et/ou PLAN CONV*</t>
  </si>
  <si>
    <t>*Conventionnel</t>
  </si>
  <si>
    <t>Possible complément de prise en charge sur le conventionnel de la branche si celle-ci le prévoit, dans la limite du buget et selon les conditions de la branche / Versement volontaire obligatoire à AKTO pour le solde</t>
  </si>
  <si>
    <t xml:space="preserve">RESTE A CHARGE Hors conventionnel* éventuel </t>
  </si>
  <si>
    <t>Prise en charge Si régime RGEC SA.58981</t>
  </si>
  <si>
    <t>*NC pas de reste à charge</t>
  </si>
  <si>
    <t>*Oui financement conventionnel possible, vous rapprocher de votre conseiller AKTO pour envisager une prise en charge complémentaire sur le conventionnel de la branche (dans la limite des budgets et des conditions prévues par la branche). Le solde éventuel après financement conventionnel devra dans tous les cas faire l'objet d'un versement volontaire à AKTO</t>
  </si>
  <si>
    <r>
      <t>Rémunérations</t>
    </r>
    <r>
      <rPr>
        <b/>
        <vertAlign val="superscript"/>
        <sz val="10"/>
        <color rgb="FFFF0000"/>
        <rFont val="Calibri"/>
        <family val="2"/>
        <scheme val="minor"/>
      </rPr>
      <t>3</t>
    </r>
    <r>
      <rPr>
        <b/>
        <sz val="10"/>
        <color theme="1"/>
        <rFont val="Calibri"/>
        <family val="2"/>
        <scheme val="minor"/>
      </rPr>
      <t xml:space="preserve"> réelles € </t>
    </r>
    <r>
      <rPr>
        <i/>
        <sz val="9"/>
        <color theme="1"/>
        <rFont val="Calibri"/>
        <family val="2"/>
        <scheme val="minor"/>
      </rPr>
      <t xml:space="preserve">(Salaires brut chargés stagiaires sur la durée de formation)
</t>
    </r>
    <r>
      <rPr>
        <b/>
        <i/>
        <sz val="8"/>
        <color rgb="FFFF0000"/>
        <rFont val="Calibri"/>
        <family val="2"/>
        <scheme val="minor"/>
      </rPr>
      <t>Renseignement non obligatoire - par défaut on applique la base forfaitaire de 11 € / h.stg</t>
    </r>
  </si>
  <si>
    <t>Les rémunérations des salariés placées en Activité Partielle pendant les heures de formation sont subventionnées par ailleurs par l'ASP</t>
  </si>
  <si>
    <r>
      <t>Conso N PDC</t>
    </r>
    <r>
      <rPr>
        <b/>
        <vertAlign val="superscript"/>
        <sz val="10"/>
        <color rgb="FFFF0000"/>
        <rFont val="Calibri"/>
        <family val="2"/>
        <scheme val="minor"/>
      </rPr>
      <t>8</t>
    </r>
    <r>
      <rPr>
        <b/>
        <sz val="10"/>
        <color theme="1"/>
        <rFont val="Calibri"/>
        <family val="2"/>
        <scheme val="minor"/>
      </rPr>
      <t xml:space="preserve"> (€) </t>
    </r>
    <r>
      <rPr>
        <i/>
        <sz val="10"/>
        <color rgb="FFFF0000"/>
        <rFont val="Calibri"/>
        <family val="2"/>
        <scheme val="minor"/>
      </rPr>
      <t>(si connu)</t>
    </r>
  </si>
  <si>
    <r>
      <rPr>
        <i/>
        <sz val="9"/>
        <color rgb="FFFF0000"/>
        <rFont val="Calibri"/>
        <family val="2"/>
        <scheme val="minor"/>
      </rPr>
      <t>1</t>
    </r>
    <r>
      <rPr>
        <i/>
        <sz val="9"/>
        <color theme="1"/>
        <rFont val="Calibri"/>
        <family val="2"/>
        <scheme val="minor"/>
      </rPr>
      <t xml:space="preserve"> Un parcours peut concerner un ou plusieurs stagiaires mais également être composé de différentes actions / modules ayant la même thématique, répondant à la même finalité. L’entrée est « thématique »
</t>
    </r>
    <r>
      <rPr>
        <i/>
        <sz val="9"/>
        <color rgb="FFFF0000"/>
        <rFont val="Calibri"/>
        <family val="2"/>
        <scheme val="minor"/>
      </rPr>
      <t>2</t>
    </r>
    <r>
      <rPr>
        <i/>
        <sz val="9"/>
        <color theme="1"/>
        <rFont val="Calibri"/>
        <family val="2"/>
        <scheme val="minor"/>
      </rPr>
      <t xml:space="preserve"> Une partie des frais annexes peut être prise en charge de manière forfaitaire à la demande de l’entreprise. La prise en charge des frais annexes comme les coûts d'hébergement, de restauration et de transport s’effectue exclusivement de manière forfaitaire. Pour l’entreprise en ayant fait la demande, un forfait « frais annexes » de 2,00€ HT (2,40€ TTC) p</t>
    </r>
    <r>
      <rPr>
        <b/>
        <i/>
        <sz val="9"/>
        <color theme="1"/>
        <rFont val="Calibri"/>
        <family val="2"/>
        <scheme val="minor"/>
      </rPr>
      <t xml:space="preserve">our chaque heure de formation en présentiel </t>
    </r>
    <r>
      <rPr>
        <i/>
        <sz val="9"/>
        <color theme="1"/>
        <rFont val="Calibri"/>
        <family val="2"/>
        <scheme val="minor"/>
      </rPr>
      <t xml:space="preserve">attestée par un certificat de réalisation sans autre forme de justification. Pour les projets financés dans le cadre de l’application du régime d’encadrement temporaire des aides, ce forfait sera pris en charge à 100% par le FNE. Pour les projets financés dans le cadre de l’application du règlement général d’exemption par catégories (RGEC), la prise en charge tiendra compte du taux d’intensité applicable à la taille de l'entreprise.
</t>
    </r>
    <r>
      <rPr>
        <i/>
        <sz val="9"/>
        <color rgb="FFFF0000"/>
        <rFont val="Calibri"/>
        <family val="2"/>
        <scheme val="minor"/>
      </rPr>
      <t>3</t>
    </r>
    <r>
      <rPr>
        <i/>
        <sz val="9"/>
        <color theme="1"/>
        <rFont val="Calibri"/>
        <family val="2"/>
        <scheme val="minor"/>
      </rPr>
      <t xml:space="preserve">  A l’exception de celles déjà soutenues par l’activité partielle pour les salariés en formation durant ces périodes d’inactivité, les rémunérations peuvent être prises en charge pour partie. Pour les entreprises de moins de 50 salariés, les OPCO peuvent mobiliser leurs ressources au titre du plan de développement des compétences selon les règles qui lui sont propres. Les rémunérations peuvent également être prises en compte pour les projets relevant du périmètre RGEC et sera établie sur une base forfaitaire horaire de 11€ à laquelle s’appliquera le taux d’intensité correspondant. 
En formation interne, les coûts éligibles correspondent aux salaires du formateur. 
</t>
    </r>
    <r>
      <rPr>
        <i/>
        <sz val="9"/>
        <color rgb="FFFF0000"/>
        <rFont val="Calibri"/>
        <family val="2"/>
        <scheme val="minor"/>
      </rPr>
      <t>4</t>
    </r>
    <r>
      <rPr>
        <i/>
        <sz val="9"/>
        <color theme="1"/>
        <rFont val="Calibri"/>
        <family val="2"/>
        <scheme val="minor"/>
      </rPr>
      <t xml:space="preserve"> Coûts salariaux bruts chargés des formateurs dans le cas de formations internes
</t>
    </r>
    <r>
      <rPr>
        <i/>
        <sz val="9"/>
        <color rgb="FFFF0000"/>
        <rFont val="Calibri"/>
        <family val="2"/>
        <scheme val="minor"/>
      </rPr>
      <t>5 Pour la période de mars 2020 à décembre 2021, le montant des aides dites « temporaires », ne peut excéder 1,8 million d'euros au niveau d'un groupe d'entreprises, ou au niveau de l'entreprise si elle ne fait pas partie d'un groupe.</t>
    </r>
  </si>
  <si>
    <r>
      <rPr>
        <i/>
        <sz val="9"/>
        <color rgb="FFFF0000"/>
        <rFont val="Calibri"/>
        <family val="2"/>
        <scheme val="minor"/>
      </rPr>
      <t xml:space="preserve">7 </t>
    </r>
    <r>
      <rPr>
        <i/>
        <sz val="9"/>
        <rFont val="Calibri"/>
        <family val="2"/>
        <scheme val="minor"/>
      </rPr>
      <t>Somme des durées de placement en AP pendant la formation pour les ≠ stagiaires</t>
    </r>
    <r>
      <rPr>
        <i/>
        <sz val="9"/>
        <color rgb="FFFF0000"/>
        <rFont val="Calibri"/>
        <family val="2"/>
        <scheme val="minor"/>
      </rPr>
      <t xml:space="preserve">
8 Si mobilisation FNE au titre du régime temporaire uniquement</t>
    </r>
    <r>
      <rPr>
        <i/>
        <sz val="9"/>
        <color theme="1"/>
        <rFont val="Calibri"/>
        <family val="2"/>
        <scheme val="minor"/>
      </rPr>
      <t xml:space="preserve">, possibilité de cofinancer la rémunération des stagiaires des entreprises -50 salariés via le Plan de Développement des Compétnces (PDC) uniquement sur les rémunérations pour les heures de formation pendant lesquelles les salariés ne sont pas pacés en AP
 - selon les conditions de prise en charge de la branche : </t>
    </r>
    <r>
      <rPr>
        <b/>
        <i/>
        <sz val="9"/>
        <color rgb="FFFF0000"/>
        <rFont val="Calibri"/>
        <family val="2"/>
        <scheme val="minor"/>
      </rPr>
      <t xml:space="preserve">ces conditions étant révisées régilièrement, le montant est ici donné à titre indicatif et sera à revoir avec le conseiller lors du dépôt du dossier. </t>
    </r>
    <r>
      <rPr>
        <i/>
        <sz val="9"/>
        <color theme="1"/>
        <rFont val="Calibri"/>
        <family val="2"/>
        <scheme val="minor"/>
      </rPr>
      <t>En particulier si l'action démarre sur l'année prochaine puisque les conditions du PDC 2022 ne sont pas encore déterminées
- dans la limite du budget annuel de l'entreprise 
- dans la limites des fonds disponibles
Pour soutenir la rémunération des heures pendant lesquelles les salariés sont  placés en AP, une indemnisation de l'Etat est octroyée en parallèle via l'ASP au titre de l'activité partielle (AP ou APLD)</t>
    </r>
  </si>
  <si>
    <r>
      <rPr>
        <i/>
        <sz val="9"/>
        <color rgb="FFFF0000"/>
        <rFont val="Calibri"/>
        <family val="2"/>
        <scheme val="minor"/>
      </rPr>
      <t xml:space="preserve">6 </t>
    </r>
    <r>
      <rPr>
        <i/>
        <sz val="9"/>
        <rFont val="Calibri"/>
        <family val="2"/>
        <scheme val="minor"/>
      </rPr>
      <t xml:space="preserve">Ne sont </t>
    </r>
    <r>
      <rPr>
        <i/>
        <sz val="9"/>
        <color rgb="FFFF0000"/>
        <rFont val="Calibri"/>
        <family val="2"/>
        <scheme val="minor"/>
      </rPr>
      <t xml:space="preserve">pas éligibles au FNE </t>
    </r>
    <r>
      <rPr>
        <i/>
        <sz val="9"/>
        <rFont val="Calibri"/>
        <family val="2"/>
        <scheme val="minor"/>
      </rPr>
      <t>et doivent faire l'objet d'une demande de prise en charge différente :</t>
    </r>
    <r>
      <rPr>
        <i/>
        <sz val="9"/>
        <color rgb="FFFF0000"/>
        <rFont val="Calibri"/>
        <family val="2"/>
        <scheme val="minor"/>
      </rPr>
      <t xml:space="preserve">
- salariés concernés par un Plan de Sauvegarde de l'Emploi (PSE) ou un Rupture Conventionnelle collective (RCC)
- salariés pour lesquels la fin du contrat est prévue avant la fin du parcours (CDD…). 
- alternants
7 S</t>
    </r>
    <r>
      <rPr>
        <i/>
        <sz val="9"/>
        <rFont val="Calibri"/>
        <family val="2"/>
        <scheme val="minor"/>
      </rPr>
      <t>omme des durées de placement en AP pendant la formation pour les ≠ stagiaires</t>
    </r>
    <r>
      <rPr>
        <i/>
        <sz val="9"/>
        <color rgb="FFFF0000"/>
        <rFont val="Calibri"/>
        <family val="2"/>
        <scheme val="minor"/>
      </rPr>
      <t xml:space="preserve">
8</t>
    </r>
    <r>
      <rPr>
        <i/>
        <sz val="9"/>
        <color theme="1"/>
        <rFont val="Calibri"/>
        <family val="2"/>
        <scheme val="minor"/>
      </rPr>
      <t xml:space="preserve"> </t>
    </r>
    <r>
      <rPr>
        <i/>
        <sz val="9"/>
        <color rgb="FFFF0000"/>
        <rFont val="Calibri"/>
        <family val="2"/>
        <scheme val="minor"/>
      </rPr>
      <t>Si mobilisation FNE au titre du régime temporaire uniquement</t>
    </r>
    <r>
      <rPr>
        <i/>
        <sz val="9"/>
        <color theme="1"/>
        <rFont val="Calibri"/>
        <family val="2"/>
        <scheme val="minor"/>
      </rPr>
      <t>, possibilité de cofinancer la rémunération des stagiaires des entreprises -50 salariés via le Plan de Développement des Compétnces (PDC) uniquement sur les rémunérations pour les heures de formation pendant lesquelles les salariés ne sont pas pacés en AP
 - selon les conditions de prise en charge de la branche : ces conditions étant révisées régilièrement</t>
    </r>
    <r>
      <rPr>
        <b/>
        <i/>
        <sz val="9"/>
        <color rgb="FFFF0000"/>
        <rFont val="Calibri"/>
        <family val="2"/>
        <scheme val="minor"/>
      </rPr>
      <t xml:space="preserve">, le montant est ici donné à titre indicatif </t>
    </r>
    <r>
      <rPr>
        <i/>
        <sz val="9"/>
        <color theme="1"/>
        <rFont val="Calibri"/>
        <family val="2"/>
        <scheme val="minor"/>
      </rPr>
      <t xml:space="preserve">et </t>
    </r>
    <r>
      <rPr>
        <b/>
        <i/>
        <sz val="9"/>
        <color rgb="FFFF0000"/>
        <rFont val="Calibri"/>
        <family val="2"/>
        <scheme val="minor"/>
      </rPr>
      <t>sera à revoir avec le conseiller lors du dépôt du dossier</t>
    </r>
    <r>
      <rPr>
        <i/>
        <sz val="9"/>
        <color theme="1"/>
        <rFont val="Calibri"/>
        <family val="2"/>
        <scheme val="minor"/>
      </rPr>
      <t>. En particulier si l'action démarre sur l'année prochaine puisque les conditions du PDC 2022 ne sont pas encore déterminées
- dans la limite du budget annuel de l'entreprise 
- dans la limites des fonds disponibles
Pour soutenir la rémunération des heures pendant lesquelles les salariés sont  placés en AP, une indemnisation de l'Etat est octroyée en parallèle via l'ASP au titre de l'activité partielle (AP ou APLD)</t>
    </r>
  </si>
  <si>
    <r>
      <t xml:space="preserve">CA annuel (€) N-1 </t>
    </r>
    <r>
      <rPr>
        <i/>
        <sz val="8"/>
        <color theme="1"/>
        <rFont val="Calibri"/>
        <family val="2"/>
        <scheme val="minor"/>
      </rPr>
      <t>(SIREN ou groupe si groupe)</t>
    </r>
  </si>
  <si>
    <r>
      <t xml:space="preserve">Bilan annuel (€) N-1 </t>
    </r>
    <r>
      <rPr>
        <i/>
        <sz val="8"/>
        <color theme="1"/>
        <rFont val="Calibri"/>
        <family val="2"/>
        <scheme val="minor"/>
      </rPr>
      <t>(SIREN ou groupe si groupe)</t>
    </r>
  </si>
  <si>
    <r>
      <t xml:space="preserve">Effectif N-1 ETP groupe </t>
    </r>
    <r>
      <rPr>
        <i/>
        <sz val="10"/>
        <color rgb="FFFF0000"/>
        <rFont val="Calibri"/>
        <family val="2"/>
        <scheme val="minor"/>
      </rPr>
      <t>le cas échéant</t>
    </r>
  </si>
  <si>
    <r>
      <rPr>
        <i/>
        <sz val="9"/>
        <color rgb="FFFF0000"/>
        <rFont val="Calibri"/>
        <family val="2"/>
        <scheme val="minor"/>
      </rPr>
      <t>1</t>
    </r>
    <r>
      <rPr>
        <i/>
        <sz val="9"/>
        <color theme="1"/>
        <rFont val="Calibri"/>
        <family val="2"/>
        <scheme val="minor"/>
      </rPr>
      <t xml:space="preserve"> Un parcours peut concerner un ou plusieurs stagiaires mais également être composé de différentes actions / modules ayant la même thématique, répondant à la même finalité. L’entrée est « thématique »
</t>
    </r>
    <r>
      <rPr>
        <i/>
        <sz val="9"/>
        <color rgb="FFFF0000"/>
        <rFont val="Calibri"/>
        <family val="2"/>
        <scheme val="minor"/>
      </rPr>
      <t>2</t>
    </r>
    <r>
      <rPr>
        <i/>
        <sz val="9"/>
        <color theme="1"/>
        <rFont val="Calibri"/>
        <family val="2"/>
        <scheme val="minor"/>
      </rPr>
      <t xml:space="preserve"> Une partie des frais annexes peut être prise en charge de manière forfaitaire à la demande de l’entreprise. La prise en charge des frais annexes comme les coûts d'hébergement, de restauration et de transport s’effectue exclusivement de manière forfaitaire. Pour l’entreprise en ayant fait la demande, un forfait « frais annexes » de 2,00€ HT (2,40€ TTC) p</t>
    </r>
    <r>
      <rPr>
        <b/>
        <i/>
        <sz val="9"/>
        <color theme="1"/>
        <rFont val="Calibri"/>
        <family val="2"/>
        <scheme val="minor"/>
      </rPr>
      <t xml:space="preserve">our chaque heure de formation en présentiel </t>
    </r>
    <r>
      <rPr>
        <i/>
        <sz val="9"/>
        <color theme="1"/>
        <rFont val="Calibri"/>
        <family val="2"/>
        <scheme val="minor"/>
      </rPr>
      <t xml:space="preserve">attestée par un certificat de réalisation sans autre forme de justification. Pour les projets financés dans le cadre de l’application du régime d’encadrement temporaire des aides, ce forfait sera pris en charge à 100% par le FNE. Pour les projets financés dans le cadre de l’application du règlement général d’exemption par catégories (RGEC), la prise en charge tiendra compte du taux d’intensité applicable à la taille de l'entreprise.
</t>
    </r>
    <r>
      <rPr>
        <i/>
        <sz val="9"/>
        <color rgb="FFFF0000"/>
        <rFont val="Calibri"/>
        <family val="2"/>
        <scheme val="minor"/>
      </rPr>
      <t xml:space="preserve">3  </t>
    </r>
    <r>
      <rPr>
        <i/>
        <sz val="9"/>
        <rFont val="Calibri"/>
        <family val="2"/>
        <scheme val="minor"/>
      </rPr>
      <t xml:space="preserve">A l’exception de celles déjà soutenues par l’activité partielle pour les salariés en formation durant ces périodes d’inactivité, les rémunérations peuvent être prises en charge pour partie. Pour les entreprises de moins de 50 salariés, les OPCO peuvent mobiliser leurs ressources au titre du plan de développement des compétences selon les règles qui lui sont propres. Les rémunérations peuvent également être prises en compte pour les projets relevant du périmètre RGEC et sera établie sur une base forfaitaire horaire de 11€ à laquelle s’appliquera le taux d’intensité correspondant. </t>
    </r>
    <r>
      <rPr>
        <i/>
        <sz val="9"/>
        <color theme="1"/>
        <rFont val="Calibri"/>
        <family val="2"/>
        <scheme val="minor"/>
      </rPr>
      <t xml:space="preserve">
En formation interne, les coûts éligibles correspondent aux salaires du formateur. 
</t>
    </r>
    <r>
      <rPr>
        <i/>
        <sz val="9"/>
        <color rgb="FFFF0000"/>
        <rFont val="Calibri"/>
        <family val="2"/>
        <scheme val="minor"/>
      </rPr>
      <t>4</t>
    </r>
    <r>
      <rPr>
        <i/>
        <sz val="9"/>
        <color theme="1"/>
        <rFont val="Calibri"/>
        <family val="2"/>
        <scheme val="minor"/>
      </rPr>
      <t xml:space="preserve"> Coûts salariaux bruts chargés des formateurs dans le cas de formations internes
</t>
    </r>
    <r>
      <rPr>
        <i/>
        <sz val="9"/>
        <color rgb="FFFF0000"/>
        <rFont val="Calibri"/>
        <family val="2"/>
        <scheme val="minor"/>
      </rPr>
      <t>5</t>
    </r>
    <r>
      <rPr>
        <i/>
        <sz val="9"/>
        <color theme="1"/>
        <rFont val="Calibri"/>
        <family val="2"/>
        <scheme val="minor"/>
      </rPr>
      <t xml:space="preserve"> Pour la période de mars 2020 à décembre 2021, le montant des aides dites « temporaires », ne peut excéder 1,8 million d'euros au niveau d'un groupe d'entreprises, ou au niveau de l'entreprise si elle ne fait pas partie d'un groupe.
</t>
    </r>
    <r>
      <rPr>
        <i/>
        <sz val="9"/>
        <color rgb="FFFF0000"/>
        <rFont val="Calibri"/>
        <family val="2"/>
        <scheme val="minor"/>
      </rPr>
      <t xml:space="preserve">6 </t>
    </r>
    <r>
      <rPr>
        <i/>
        <sz val="9"/>
        <color theme="1"/>
        <rFont val="Calibri"/>
        <family val="2"/>
        <scheme val="minor"/>
      </rPr>
      <t>Ne sont pas éligibles au FNE et doivent faire l'objet d'une demande de prise en charge différente :
- salariés concernés par un Plan de Sauvegarde de l'Emploi (PSE) ou un Rupture Conventionnelle collective (RCC)
- salariés pour lesquels la fin du contrat est prévue avant la fin du parcours 
- alternants</t>
    </r>
  </si>
  <si>
    <t>Remplir C23 et C24 onglet entreprise</t>
  </si>
  <si>
    <r>
      <t xml:space="preserve">CA annuel (€) N-1 </t>
    </r>
    <r>
      <rPr>
        <i/>
        <sz val="8"/>
        <color theme="1"/>
        <rFont val="Calibri"/>
        <family val="2"/>
        <scheme val="minor"/>
      </rPr>
      <t>(SIREN ou groupe si groupe)</t>
    </r>
    <r>
      <rPr>
        <b/>
        <sz val="10"/>
        <color theme="1"/>
        <rFont val="Calibri"/>
        <family val="2"/>
        <scheme val="minor"/>
      </rPr>
      <t xml:space="preserve">
</t>
    </r>
    <r>
      <rPr>
        <sz val="8"/>
        <color rgb="FFFF0000"/>
        <rFont val="Calibri"/>
        <family val="2"/>
        <scheme val="minor"/>
      </rPr>
      <t>Remplir unqiuement si effectif groupe /entreprise &lt;</t>
    </r>
    <r>
      <rPr>
        <sz val="8"/>
        <color rgb="FFFF0000"/>
        <rFont val="Calibri"/>
        <family val="2"/>
      </rPr>
      <t xml:space="preserve"> </t>
    </r>
    <r>
      <rPr>
        <sz val="8"/>
        <color rgb="FFFF0000"/>
        <rFont val="Calibri"/>
        <family val="2"/>
        <scheme val="minor"/>
      </rPr>
      <t>250</t>
    </r>
  </si>
  <si>
    <r>
      <t xml:space="preserve">Bilan annuel (€) N-1 </t>
    </r>
    <r>
      <rPr>
        <i/>
        <sz val="8"/>
        <color theme="1"/>
        <rFont val="Calibri"/>
        <family val="2"/>
        <scheme val="minor"/>
      </rPr>
      <t>(SIREN ou groupe si groupe)</t>
    </r>
    <r>
      <rPr>
        <b/>
        <sz val="10"/>
        <color theme="1"/>
        <rFont val="Calibri"/>
        <family val="2"/>
        <scheme val="minor"/>
      </rPr>
      <t xml:space="preserve">
</t>
    </r>
    <r>
      <rPr>
        <sz val="8"/>
        <color rgb="FFFF0000"/>
        <rFont val="Calibri"/>
        <family val="2"/>
        <scheme val="minor"/>
      </rPr>
      <t>Remplir unqiuement si effectif groupe /entreprise &lt; 250</t>
    </r>
  </si>
  <si>
    <t>Renseigner toutes les cellules de C5 à C29 sauf celle mentionnant "Le cas échéant" ou "si ..."</t>
  </si>
  <si>
    <t>0 Action relevant de l’obligation de formation générale à la sécurité incombant à l’employeur (articles L. 4121-1 et L. 4121-2 du code du travail)</t>
  </si>
  <si>
    <t>0 Action par apprentissage ou par alternance</t>
  </si>
  <si>
    <t>Type 1 - Actions constituant un parcours de reconversion interne</t>
  </si>
  <si>
    <t>Type 2 - Actions constituant un parcours certifiant : Titres/diplômes/blocs RNCP ; CQP ; actions socles</t>
  </si>
  <si>
    <t>Type 3 - Actions (dont adaptation au poste) permettant d’accompagner les évolutions qui s’imposent à l’entreprise pour sa pérennité et son développement notamment en période de crise Covid</t>
  </si>
  <si>
    <t>Type 4 - Actions (dont adaptation au poste) permettant d’accompagner les évolutions qui s’imposent à l’entreprise pour anticiper / s'adapter à des mutations sectorielles, technologiques, numériques ou écologiques</t>
  </si>
  <si>
    <t>AKTO : OUTIL DE CHIFFRAGE ENGAGEMENT FNE 2021 - MAJ 19/10/2021</t>
  </si>
  <si>
    <t>TEST ELIGIBILITE, AIDE AU CHOIX DU REGIME ET CALCULETTE FNE 2021 - MAJ 19/10/2021</t>
  </si>
  <si>
    <r>
      <t>Prise en charge au titre du régime RGEC SA.58981 s</t>
    </r>
    <r>
      <rPr>
        <i/>
        <sz val="8"/>
        <rFont val="Calibri"/>
        <family val="2"/>
        <scheme val="minor"/>
      </rPr>
      <t>ous réserve d'un versement volontaire à AKTO par l'entreprise pour couvrir le reste à charge éventuel sur les CP et également sur les frais annexes et les frais de rémunération si ces coûts sont intégrés au dossier</t>
    </r>
  </si>
  <si>
    <r>
      <t>Prise en charge au titre du régime temporaire SA.56985 s</t>
    </r>
    <r>
      <rPr>
        <i/>
        <sz val="8"/>
        <rFont val="Calibri"/>
        <family val="2"/>
        <scheme val="minor"/>
      </rPr>
      <t>ous réserve d'un versement volontaire à AKTO par l'entreprise pour couvrir le reste à charge éventuel sur les CP et les frais annexes si inclus au dossiers (si les financements FNE, AKTO et/ou conventionnel éventuel ne permettent pas une prise à charge à 100%)</t>
    </r>
  </si>
  <si>
    <r>
      <t xml:space="preserve">*Non pas de conventionnel branche - le reste à charge doit faire l'objet d'un versement volontaire (VV) à AKTO
</t>
    </r>
    <r>
      <rPr>
        <i/>
        <sz val="9"/>
        <color theme="1"/>
        <rFont val="Calibri"/>
        <family val="2"/>
        <scheme val="minor"/>
      </rPr>
      <t>Si regime temporaire : VV obligatoire pour le reste à charge sur CP
Si RGEC : VV obligatoire pour le reste à charge sur CP et également sur les frais annexes et de rémunération si ces frais sont inclus au dossier (si l'entreprise souhaite une intervention de l'Etat sur ces coûts)</t>
    </r>
  </si>
  <si>
    <r>
      <t xml:space="preserve">Rappel des éléments complétés avec l'entreprise </t>
    </r>
    <r>
      <rPr>
        <i/>
        <sz val="8"/>
        <color theme="0"/>
        <rFont val="Calibri"/>
        <family val="2"/>
        <scheme val="minor"/>
      </rPr>
      <t>(modification à faire le cas écéhant directement dans l'onglet précédent)</t>
    </r>
  </si>
  <si>
    <r>
      <t xml:space="preserve">Reste à charge VV et/ou PLAN CONV*
</t>
    </r>
    <r>
      <rPr>
        <i/>
        <sz val="6"/>
        <rFont val="Calibri"/>
        <family val="2"/>
        <scheme val="minor"/>
      </rPr>
      <t>VV obligatoire uniquement sur reste à charge CP éventuel (apres financement FNE, AKTO et conventionnel)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</si>
</sst>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quot;€&quot;"/>
  </numFmts>
  <fonts count="61" x14ac:knownFonts="1">
    <font>
      <sz val="11"/>
      <color theme="1"/>
      <name val="Calibri"/>
      <family val="2"/>
      <scheme val="minor"/>
    </font>
    <font>
      <sz val="8"/>
      <name val="Calibri"/>
      <family val="2"/>
      <scheme val="minor"/>
    </font>
    <font>
      <sz val="10"/>
      <color theme="1"/>
      <name val="Calibri"/>
      <family val="2"/>
      <scheme val="minor"/>
    </font>
    <font>
      <b/>
      <sz val="9"/>
      <color theme="4" tint="-0.249977111117893"/>
      <name val="Calibri"/>
      <family val="2"/>
      <scheme val="minor"/>
    </font>
    <font>
      <i/>
      <sz val="9"/>
      <color rgb="FF800080"/>
      <name val="Calibri"/>
      <family val="2"/>
      <scheme val="minor"/>
    </font>
    <font>
      <sz val="9"/>
      <color rgb="FF800080"/>
      <name val="Calibri"/>
      <family val="2"/>
      <scheme val="minor"/>
    </font>
    <font>
      <sz val="9"/>
      <color theme="1"/>
      <name val="Calibri"/>
      <family val="2"/>
      <scheme val="minor"/>
    </font>
    <font>
      <b/>
      <sz val="9"/>
      <color rgb="FFFF0000"/>
      <name val="Calibri"/>
      <family val="2"/>
      <scheme val="minor"/>
    </font>
    <font>
      <b/>
      <sz val="10"/>
      <color theme="1"/>
      <name val="Calibri"/>
      <family val="2"/>
      <scheme val="minor"/>
    </font>
    <font>
      <sz val="8"/>
      <color theme="1"/>
      <name val="Calibri"/>
      <family val="2"/>
      <scheme val="minor"/>
    </font>
    <font>
      <i/>
      <sz val="8"/>
      <color theme="1"/>
      <name val="Calibri"/>
      <family val="2"/>
      <scheme val="minor"/>
    </font>
    <font>
      <b/>
      <sz val="12"/>
      <color theme="0"/>
      <name val="Calibri"/>
      <family val="2"/>
      <scheme val="minor"/>
    </font>
    <font>
      <b/>
      <sz val="10"/>
      <name val="Calibri"/>
      <family val="2"/>
      <scheme val="minor"/>
    </font>
    <font>
      <b/>
      <sz val="10"/>
      <color theme="0"/>
      <name val="Calibri"/>
      <family val="2"/>
      <scheme val="minor"/>
    </font>
    <font>
      <i/>
      <sz val="10"/>
      <name val="Calibri"/>
      <family val="2"/>
      <scheme val="minor"/>
    </font>
    <font>
      <b/>
      <sz val="8"/>
      <color theme="1"/>
      <name val="Calibri"/>
      <family val="2"/>
      <scheme val="minor"/>
    </font>
    <font>
      <i/>
      <sz val="10"/>
      <color theme="1"/>
      <name val="Calibri"/>
      <family val="2"/>
      <scheme val="minor"/>
    </font>
    <font>
      <sz val="11"/>
      <color theme="1"/>
      <name val="Calibri"/>
      <family val="2"/>
    </font>
    <font>
      <i/>
      <sz val="9"/>
      <color theme="1"/>
      <name val="Calibri"/>
      <family val="2"/>
      <scheme val="minor"/>
    </font>
    <font>
      <b/>
      <i/>
      <sz val="9"/>
      <color theme="1"/>
      <name val="Calibri"/>
      <family val="2"/>
      <scheme val="minor"/>
    </font>
    <font>
      <b/>
      <u/>
      <sz val="10"/>
      <color theme="1"/>
      <name val="Calibri"/>
      <family val="2"/>
      <scheme val="minor"/>
    </font>
    <font>
      <b/>
      <i/>
      <sz val="9"/>
      <color rgb="FF800080"/>
      <name val="Calibri"/>
      <family val="2"/>
      <scheme val="minor"/>
    </font>
    <font>
      <b/>
      <vertAlign val="superscript"/>
      <sz val="10"/>
      <color rgb="FFFF0000"/>
      <name val="Calibri"/>
      <family val="2"/>
      <scheme val="minor"/>
    </font>
    <font>
      <i/>
      <sz val="8"/>
      <color rgb="FFFF0000"/>
      <name val="Calibri"/>
      <family val="2"/>
      <scheme val="minor"/>
    </font>
    <font>
      <i/>
      <sz val="10"/>
      <color rgb="FFFF0000"/>
      <name val="Calibri"/>
      <family val="2"/>
      <scheme val="minor"/>
    </font>
    <font>
      <i/>
      <sz val="9"/>
      <color rgb="FFFF0000"/>
      <name val="Calibri"/>
      <family val="2"/>
      <scheme val="minor"/>
    </font>
    <font>
      <b/>
      <sz val="8"/>
      <color theme="4" tint="-0.249977111117893"/>
      <name val="Calibri"/>
      <family val="2"/>
      <scheme val="minor"/>
    </font>
    <font>
      <i/>
      <sz val="9"/>
      <name val="Calibri"/>
      <family val="2"/>
      <scheme val="minor"/>
    </font>
    <font>
      <b/>
      <sz val="16"/>
      <color theme="0"/>
      <name val="Calibri"/>
      <family val="2"/>
      <scheme val="minor"/>
    </font>
    <font>
      <b/>
      <sz val="12"/>
      <color theme="1"/>
      <name val="Calibri"/>
      <family val="2"/>
      <scheme val="minor"/>
    </font>
    <font>
      <b/>
      <sz val="12"/>
      <color theme="0"/>
      <name val="Calibri"/>
      <family val="2"/>
    </font>
    <font>
      <b/>
      <sz val="12"/>
      <color rgb="FFFF0000"/>
      <name val="Calibri"/>
      <family val="2"/>
      <scheme val="minor"/>
    </font>
    <font>
      <b/>
      <sz val="18"/>
      <color rgb="FFFFFF00"/>
      <name val="Calibri"/>
      <family val="2"/>
      <scheme val="minor"/>
    </font>
    <font>
      <b/>
      <i/>
      <sz val="12"/>
      <color theme="5" tint="-0.249977111117893"/>
      <name val="Calibri"/>
      <family val="2"/>
      <scheme val="minor"/>
    </font>
    <font>
      <b/>
      <i/>
      <sz val="8"/>
      <color theme="0"/>
      <name val="Calibri"/>
      <family val="2"/>
      <scheme val="minor"/>
    </font>
    <font>
      <b/>
      <i/>
      <sz val="11"/>
      <color rgb="FFFF0000"/>
      <name val="Calibri"/>
      <family val="2"/>
      <scheme val="minor"/>
    </font>
    <font>
      <b/>
      <i/>
      <sz val="9"/>
      <color rgb="FFFF0000"/>
      <name val="Calibri"/>
      <family val="2"/>
      <scheme val="minor"/>
    </font>
    <font>
      <i/>
      <sz val="8"/>
      <color theme="0"/>
      <name val="Calibri"/>
      <family val="2"/>
      <scheme val="minor"/>
    </font>
    <font>
      <b/>
      <sz val="9"/>
      <color rgb="FF7030A0"/>
      <name val="Calibri"/>
      <family val="2"/>
      <scheme val="minor"/>
    </font>
    <font>
      <sz val="8"/>
      <color rgb="FFFF0000"/>
      <name val="Calibri"/>
      <family val="2"/>
      <scheme val="minor"/>
    </font>
    <font>
      <b/>
      <sz val="11"/>
      <color theme="0"/>
      <name val="Calibri"/>
      <family val="2"/>
      <scheme val="minor"/>
    </font>
    <font>
      <b/>
      <sz val="9"/>
      <color rgb="FFCC0099"/>
      <name val="Calibri"/>
      <family val="2"/>
      <scheme val="minor"/>
    </font>
    <font>
      <sz val="9"/>
      <color rgb="FFCC0099"/>
      <name val="Calibri"/>
      <family val="2"/>
      <scheme val="minor"/>
    </font>
    <font>
      <i/>
      <sz val="9"/>
      <color rgb="FFCC0099"/>
      <name val="Calibri"/>
      <family val="2"/>
      <scheme val="minor"/>
    </font>
    <font>
      <sz val="11"/>
      <color rgb="FFFF0000"/>
      <name val="Calibri"/>
      <family val="2"/>
      <scheme val="minor"/>
    </font>
    <font>
      <b/>
      <sz val="11"/>
      <color theme="1"/>
      <name val="Calibri"/>
      <family val="2"/>
      <scheme val="minor"/>
    </font>
    <font>
      <sz val="12"/>
      <color rgb="FFFF0000"/>
      <name val="Calibri"/>
      <family val="2"/>
      <scheme val="minor"/>
    </font>
    <font>
      <sz val="11"/>
      <color theme="9"/>
      <name val="Calibri"/>
      <family val="2"/>
      <scheme val="minor"/>
    </font>
    <font>
      <sz val="11"/>
      <color theme="5"/>
      <name val="Calibri"/>
      <family val="2"/>
      <scheme val="minor"/>
    </font>
    <font>
      <b/>
      <sz val="11"/>
      <color rgb="FFCC00FF"/>
      <name val="Calibri"/>
      <family val="2"/>
      <scheme val="minor"/>
    </font>
    <font>
      <b/>
      <sz val="11"/>
      <color rgb="FFCC0099"/>
      <name val="Calibri"/>
      <family val="2"/>
      <scheme val="minor"/>
    </font>
    <font>
      <sz val="14"/>
      <color theme="1"/>
      <name val="Calibri"/>
      <family val="2"/>
      <scheme val="minor"/>
    </font>
    <font>
      <b/>
      <i/>
      <sz val="8"/>
      <color theme="5" tint="-0.249977111117893"/>
      <name val="Calibri"/>
      <family val="2"/>
      <scheme val="minor"/>
    </font>
    <font>
      <i/>
      <sz val="8"/>
      <color theme="5" tint="-0.249977111117893"/>
      <name val="Calibri"/>
      <family val="2"/>
      <scheme val="minor"/>
    </font>
    <font>
      <b/>
      <sz val="14"/>
      <color rgb="FFFFFF00"/>
      <name val="Calibri"/>
      <family val="2"/>
      <scheme val="minor"/>
    </font>
    <font>
      <b/>
      <i/>
      <sz val="8"/>
      <color rgb="FFFF0000"/>
      <name val="Calibri"/>
      <family val="2"/>
      <scheme val="minor"/>
    </font>
    <font>
      <b/>
      <i/>
      <sz val="9"/>
      <color theme="5" tint="-0.249977111117893"/>
      <name val="Calibri"/>
      <family val="2"/>
      <scheme val="minor"/>
    </font>
    <font>
      <sz val="8"/>
      <color rgb="FFFF0000"/>
      <name val="Calibri"/>
      <family val="2"/>
    </font>
    <font>
      <sz val="11"/>
      <name val="Calibri"/>
      <family val="2"/>
      <scheme val="minor"/>
    </font>
    <font>
      <i/>
      <sz val="8"/>
      <name val="Calibri"/>
      <family val="2"/>
      <scheme val="minor"/>
    </font>
    <font>
      <i/>
      <sz val="6"/>
      <name val="Calibri"/>
      <family val="2"/>
      <scheme val="minor"/>
    </font>
  </fonts>
  <fills count="21">
    <fill>
      <patternFill patternType="none"/>
    </fill>
    <fill>
      <patternFill patternType="gray125"/>
    </fill>
    <fill>
      <patternFill patternType="solid">
        <fgColor rgb="FF92D050"/>
        <bgColor indexed="64"/>
      </patternFill>
    </fill>
    <fill>
      <patternFill patternType="solid">
        <fgColor rgb="FF7030A0"/>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4" tint="-0.499984740745262"/>
        <bgColor indexed="64"/>
      </patternFill>
    </fill>
    <fill>
      <patternFill patternType="solid">
        <fgColor rgb="FF9900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C000"/>
        <bgColor indexed="64"/>
      </patternFill>
    </fill>
    <fill>
      <patternFill patternType="solid">
        <fgColor rgb="FFCC3399"/>
        <bgColor indexed="64"/>
      </patternFill>
    </fill>
    <fill>
      <patternFill patternType="solid">
        <fgColor rgb="FFCC0099"/>
        <bgColor indexed="64"/>
      </patternFill>
    </fill>
    <fill>
      <patternFill patternType="solid">
        <fgColor rgb="FFCC99FF"/>
        <bgColor indexed="64"/>
      </patternFill>
    </fill>
    <fill>
      <patternFill patternType="solid">
        <fgColor rgb="FFFFFF00"/>
        <bgColor indexed="64"/>
      </patternFill>
    </fill>
    <fill>
      <patternFill patternType="solid">
        <fgColor theme="0"/>
        <bgColor indexed="64"/>
      </patternFill>
    </fill>
    <fill>
      <patternFill patternType="solid">
        <fgColor rgb="FFFFFF66"/>
        <bgColor indexed="64"/>
      </patternFill>
    </fill>
    <fill>
      <patternFill patternType="solid">
        <fgColor theme="7" tint="0.39997558519241921"/>
        <bgColor indexed="64"/>
      </patternFill>
    </fill>
    <fill>
      <patternFill patternType="solid">
        <fgColor rgb="FFCC00FF"/>
        <bgColor indexed="64"/>
      </patternFill>
    </fill>
    <fill>
      <patternFill patternType="solid">
        <fgColor rgb="FFFFCCFF"/>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medium">
        <color theme="4" tint="-0.499984740745262"/>
      </bottom>
      <diagonal/>
    </border>
    <border>
      <left style="medium">
        <color theme="4" tint="-0.499984740745262"/>
      </left>
      <right style="thin">
        <color theme="4" tint="-0.499984740745262"/>
      </right>
      <top/>
      <bottom style="thin">
        <color theme="4" tint="-0.499984740745262"/>
      </bottom>
      <diagonal/>
    </border>
    <border>
      <left style="medium">
        <color theme="4" tint="-0.499984740745262"/>
      </left>
      <right style="thin">
        <color theme="4" tint="-0.499984740745262"/>
      </right>
      <top style="medium">
        <color theme="4" tint="-0.499984740745262"/>
      </top>
      <bottom style="medium">
        <color theme="4" tint="-0.499984740745262"/>
      </bottom>
      <diagonal/>
    </border>
    <border>
      <left style="thin">
        <color theme="4" tint="-0.499984740745262"/>
      </left>
      <right style="medium">
        <color theme="4" tint="-0.499984740745262"/>
      </right>
      <top style="medium">
        <color theme="4" tint="-0.499984740745262"/>
      </top>
      <bottom style="medium">
        <color theme="4" tint="-0.499984740745262"/>
      </bottom>
      <diagonal/>
    </border>
    <border>
      <left style="medium">
        <color theme="5" tint="-0.24994659260841701"/>
      </left>
      <right/>
      <top/>
      <bottom/>
      <diagonal/>
    </border>
    <border>
      <left/>
      <right style="medium">
        <color theme="5" tint="-0.24994659260841701"/>
      </right>
      <top/>
      <bottom/>
      <diagonal/>
    </border>
    <border>
      <left style="medium">
        <color theme="5" tint="-0.24994659260841701"/>
      </left>
      <right style="thin">
        <color theme="5" tint="-0.24994659260841701"/>
      </right>
      <top style="thin">
        <color theme="5" tint="-0.24994659260841701"/>
      </top>
      <bottom style="thin">
        <color theme="5" tint="-0.24994659260841701"/>
      </bottom>
      <diagonal/>
    </border>
    <border>
      <left style="medium">
        <color theme="5" tint="-0.24994659260841701"/>
      </left>
      <right style="thin">
        <color theme="5" tint="-0.24994659260841701"/>
      </right>
      <top/>
      <bottom style="thin">
        <color theme="5" tint="-0.24994659260841701"/>
      </bottom>
      <diagonal/>
    </border>
    <border>
      <left style="thin">
        <color theme="5" tint="-0.24994659260841701"/>
      </left>
      <right style="thin">
        <color theme="5" tint="-0.24994659260841701"/>
      </right>
      <top/>
      <bottom style="thin">
        <color theme="5" tint="-0.24994659260841701"/>
      </bottom>
      <diagonal/>
    </border>
    <border>
      <left style="thin">
        <color theme="5" tint="-0.24994659260841701"/>
      </left>
      <right style="medium">
        <color theme="5" tint="-0.24994659260841701"/>
      </right>
      <top/>
      <bottom style="thin">
        <color theme="5" tint="-0.24994659260841701"/>
      </bottom>
      <diagonal/>
    </border>
    <border>
      <left style="medium">
        <color theme="5" tint="-0.24994659260841701"/>
      </left>
      <right style="thin">
        <color theme="5" tint="-0.24994659260841701"/>
      </right>
      <top style="medium">
        <color theme="5" tint="-0.24994659260841701"/>
      </top>
      <bottom style="medium">
        <color theme="5" tint="-0.24994659260841701"/>
      </bottom>
      <diagonal/>
    </border>
    <border>
      <left style="thin">
        <color theme="5" tint="-0.24994659260841701"/>
      </left>
      <right style="thin">
        <color theme="5" tint="-0.24994659260841701"/>
      </right>
      <top style="medium">
        <color theme="5" tint="-0.24994659260841701"/>
      </top>
      <bottom style="medium">
        <color theme="5" tint="-0.24994659260841701"/>
      </bottom>
      <diagonal/>
    </border>
    <border>
      <left style="thin">
        <color theme="5" tint="-0.24994659260841701"/>
      </left>
      <right style="medium">
        <color theme="5" tint="-0.24994659260841701"/>
      </right>
      <top style="medium">
        <color theme="5" tint="-0.24994659260841701"/>
      </top>
      <bottom style="medium">
        <color theme="5" tint="-0.24994659260841701"/>
      </bottom>
      <diagonal/>
    </border>
    <border>
      <left style="medium">
        <color rgb="FF7030A0"/>
      </left>
      <right style="thin">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medium">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medium">
        <color rgb="FF7030A0"/>
      </right>
      <top/>
      <bottom style="thin">
        <color rgb="FF7030A0"/>
      </bottom>
      <diagonal/>
    </border>
    <border>
      <left style="medium">
        <color rgb="FF7030A0"/>
      </left>
      <right style="thin">
        <color rgb="FF7030A0"/>
      </right>
      <top style="medium">
        <color rgb="FF7030A0"/>
      </top>
      <bottom style="medium">
        <color rgb="FF7030A0"/>
      </bottom>
      <diagonal/>
    </border>
    <border>
      <left style="thin">
        <color rgb="FF7030A0"/>
      </left>
      <right style="thin">
        <color rgb="FF7030A0"/>
      </right>
      <top style="medium">
        <color rgb="FF7030A0"/>
      </top>
      <bottom style="medium">
        <color rgb="FF7030A0"/>
      </bottom>
      <diagonal/>
    </border>
    <border>
      <left style="thin">
        <color rgb="FF7030A0"/>
      </left>
      <right style="medium">
        <color rgb="FF7030A0"/>
      </right>
      <top style="medium">
        <color rgb="FF7030A0"/>
      </top>
      <bottom style="medium">
        <color rgb="FF7030A0"/>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right style="medium">
        <color theme="5" tint="-0.24994659260841701"/>
      </right>
      <top style="medium">
        <color theme="5" tint="-0.24994659260841701"/>
      </top>
      <bottom/>
      <diagonal/>
    </border>
    <border>
      <left style="thin">
        <color theme="5" tint="-0.24994659260841701"/>
      </left>
      <right/>
      <top style="thin">
        <color theme="5" tint="-0.24994659260841701"/>
      </top>
      <bottom style="thin">
        <color theme="5" tint="-0.24994659260841701"/>
      </bottom>
      <diagonal/>
    </border>
    <border>
      <left/>
      <right/>
      <top style="thin">
        <color theme="5" tint="-0.24994659260841701"/>
      </top>
      <bottom style="thin">
        <color theme="5" tint="-0.24994659260841701"/>
      </bottom>
      <diagonal/>
    </border>
    <border>
      <left/>
      <right style="medium">
        <color theme="5" tint="-0.24994659260841701"/>
      </right>
      <top style="thin">
        <color theme="5" tint="-0.24994659260841701"/>
      </top>
      <bottom style="thin">
        <color theme="5" tint="-0.24994659260841701"/>
      </bottom>
      <diagonal/>
    </border>
    <border>
      <left style="medium">
        <color theme="4" tint="-0.499984740745262"/>
      </left>
      <right style="thin">
        <color theme="4" tint="-0.499984740745262"/>
      </right>
      <top style="thin">
        <color theme="4" tint="-0.499984740745262"/>
      </top>
      <bottom/>
      <diagonal/>
    </border>
    <border>
      <left style="medium">
        <color theme="4" tint="-0.499984740745262"/>
      </left>
      <right style="thin">
        <color theme="4" tint="-0.499984740745262"/>
      </right>
      <top/>
      <bottom/>
      <diagonal/>
    </border>
    <border>
      <left/>
      <right style="thin">
        <color indexed="64"/>
      </right>
      <top style="thin">
        <color indexed="64"/>
      </top>
      <bottom style="thin">
        <color indexed="64"/>
      </bottom>
      <diagonal/>
    </border>
    <border>
      <left style="thin">
        <color rgb="FF7030A0"/>
      </left>
      <right/>
      <top style="thin">
        <color rgb="FF7030A0"/>
      </top>
      <bottom style="thin">
        <color rgb="FF7030A0"/>
      </bottom>
      <diagonal/>
    </border>
    <border>
      <left/>
      <right/>
      <top style="thin">
        <color rgb="FF7030A0"/>
      </top>
      <bottom style="thin">
        <color rgb="FF7030A0"/>
      </bottom>
      <diagonal/>
    </border>
    <border>
      <left/>
      <right style="medium">
        <color rgb="FF7030A0"/>
      </right>
      <top style="thin">
        <color rgb="FF7030A0"/>
      </top>
      <bottom style="thin">
        <color rgb="FF7030A0"/>
      </bottom>
      <diagonal/>
    </border>
    <border>
      <left style="medium">
        <color rgb="FF7030A0"/>
      </left>
      <right style="medium">
        <color rgb="FF7030A0"/>
      </right>
      <top style="medium">
        <color rgb="FF7030A0"/>
      </top>
      <bottom style="medium">
        <color rgb="FF7030A0"/>
      </bottom>
      <diagonal/>
    </border>
    <border>
      <left style="thin">
        <color rgb="FFCC0099"/>
      </left>
      <right style="thin">
        <color rgb="FFCC0099"/>
      </right>
      <top style="thin">
        <color rgb="FFCC0099"/>
      </top>
      <bottom style="thin">
        <color rgb="FFCC0099"/>
      </bottom>
      <diagonal/>
    </border>
    <border>
      <left style="thin">
        <color rgb="FFCC0099"/>
      </left>
      <right style="medium">
        <color rgb="FFCC0099"/>
      </right>
      <top style="thin">
        <color rgb="FFCC0099"/>
      </top>
      <bottom style="thin">
        <color rgb="FFCC0099"/>
      </bottom>
      <diagonal/>
    </border>
    <border>
      <left style="thin">
        <color rgb="FF9900CC"/>
      </left>
      <right style="thin">
        <color rgb="FF9900CC"/>
      </right>
      <top style="thin">
        <color rgb="FF9900CC"/>
      </top>
      <bottom style="thin">
        <color rgb="FF9900CC"/>
      </bottom>
      <diagonal/>
    </border>
    <border>
      <left style="medium">
        <color rgb="FF9900CC"/>
      </left>
      <right style="thin">
        <color rgb="FF9900CC"/>
      </right>
      <top style="thin">
        <color rgb="FF9900CC"/>
      </top>
      <bottom style="thin">
        <color rgb="FF9900CC"/>
      </bottom>
      <diagonal/>
    </border>
    <border>
      <left style="thin">
        <color rgb="FF9900CC"/>
      </left>
      <right style="medium">
        <color rgb="FF9900CC"/>
      </right>
      <top style="thin">
        <color rgb="FF9900CC"/>
      </top>
      <bottom style="thin">
        <color rgb="FF9900CC"/>
      </bottom>
      <diagonal/>
    </border>
    <border>
      <left style="medium">
        <color rgb="FF9900CC"/>
      </left>
      <right style="thin">
        <color rgb="FF9900CC"/>
      </right>
      <top style="thin">
        <color rgb="FF9900CC"/>
      </top>
      <bottom/>
      <diagonal/>
    </border>
    <border>
      <left/>
      <right/>
      <top style="thin">
        <color theme="5" tint="-0.24994659260841701"/>
      </top>
      <bottom/>
      <diagonal/>
    </border>
    <border>
      <left/>
      <right/>
      <top/>
      <bottom style="medium">
        <color rgb="FF7030A0"/>
      </bottom>
      <diagonal/>
    </border>
    <border>
      <left/>
      <right style="medium">
        <color theme="5" tint="-0.24994659260841701"/>
      </right>
      <top style="thin">
        <color theme="5" tint="-0.24994659260841701"/>
      </top>
      <bottom/>
      <diagonal/>
    </border>
    <border>
      <left/>
      <right/>
      <top style="medium">
        <color theme="4" tint="-0.499984740745262"/>
      </top>
      <bottom style="medium">
        <color theme="4" tint="-0.499984740745262"/>
      </bottom>
      <diagonal/>
    </border>
    <border>
      <left/>
      <right/>
      <top style="thin">
        <color theme="4" tint="-0.499984740745262"/>
      </top>
      <bottom style="thin">
        <color theme="4" tint="-0.499984740745262"/>
      </bottom>
      <diagonal/>
    </border>
    <border>
      <left style="medium">
        <color theme="4" tint="-0.499984740745262"/>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medium">
        <color theme="4" tint="-0.499984740745262"/>
      </left>
      <right/>
      <top style="medium">
        <color theme="4" tint="-0.499984740745262"/>
      </top>
      <bottom style="thin">
        <color theme="4" tint="-0.499984740745262"/>
      </bottom>
      <diagonal/>
    </border>
    <border>
      <left/>
      <right style="thin">
        <color theme="4" tint="-0.499984740745262"/>
      </right>
      <top style="medium">
        <color theme="4" tint="-0.499984740745262"/>
      </top>
      <bottom style="thin">
        <color theme="4" tint="-0.499984740745262"/>
      </bottom>
      <diagonal/>
    </border>
    <border>
      <left style="medium">
        <color theme="4" tint="-0.499984740745262"/>
      </left>
      <right/>
      <top style="thin">
        <color theme="4" tint="-0.499984740745262"/>
      </top>
      <bottom/>
      <diagonal/>
    </border>
    <border>
      <left/>
      <right style="thin">
        <color theme="4" tint="-0.499984740745262"/>
      </right>
      <top style="thin">
        <color theme="4" tint="-0.499984740745262"/>
      </top>
      <bottom/>
      <diagonal/>
    </border>
    <border>
      <left style="medium">
        <color theme="4" tint="-0.499984740745262"/>
      </left>
      <right/>
      <top/>
      <bottom style="thin">
        <color theme="4" tint="-0.499984740745262"/>
      </bottom>
      <diagonal/>
    </border>
    <border>
      <left/>
      <right style="thin">
        <color theme="4" tint="-0.499984740745262"/>
      </right>
      <top/>
      <bottom style="thin">
        <color theme="4" tint="-0.499984740745262"/>
      </bottom>
      <diagonal/>
    </border>
    <border>
      <left style="thin">
        <color theme="4" tint="-0.499984740745262"/>
      </left>
      <right/>
      <top style="thin">
        <color theme="4" tint="-0.499984740745262"/>
      </top>
      <bottom/>
      <diagonal/>
    </border>
    <border>
      <left/>
      <right style="medium">
        <color theme="4" tint="-0.499984740745262"/>
      </right>
      <top style="thin">
        <color theme="4" tint="-0.499984740745262"/>
      </top>
      <bottom/>
      <diagonal/>
    </border>
    <border>
      <left style="thin">
        <color theme="4" tint="-0.499984740745262"/>
      </left>
      <right/>
      <top/>
      <bottom/>
      <diagonal/>
    </border>
    <border>
      <left/>
      <right style="medium">
        <color theme="4" tint="-0.499984740745262"/>
      </right>
      <top/>
      <bottom/>
      <diagonal/>
    </border>
    <border>
      <left style="thin">
        <color theme="4" tint="-0.499984740745262"/>
      </left>
      <right/>
      <top/>
      <bottom style="thin">
        <color theme="4" tint="-0.499984740745262"/>
      </bottom>
      <diagonal/>
    </border>
    <border>
      <left/>
      <right style="medium">
        <color theme="4" tint="-0.499984740745262"/>
      </right>
      <top/>
      <bottom style="thin">
        <color theme="4" tint="-0.499984740745262"/>
      </bottom>
      <diagonal/>
    </border>
    <border>
      <left style="thin">
        <color theme="4" tint="-0.499984740745262"/>
      </left>
      <right style="medium">
        <color theme="4" tint="-0.499984740745262"/>
      </right>
      <top style="thin">
        <color theme="4" tint="-0.499984740745262"/>
      </top>
      <bottom/>
      <diagonal/>
    </border>
    <border>
      <left style="thin">
        <color theme="4" tint="-0.499984740745262"/>
      </left>
      <right style="medium">
        <color theme="4" tint="-0.499984740745262"/>
      </right>
      <top/>
      <bottom style="thin">
        <color theme="4" tint="-0.499984740745262"/>
      </bottom>
      <diagonal/>
    </border>
    <border>
      <left style="thin">
        <color rgb="FF9900CC"/>
      </left>
      <right style="thin">
        <color rgb="FF9900CC"/>
      </right>
      <top style="thin">
        <color rgb="FF9900CC"/>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rgb="FF7030A0"/>
      </left>
      <right/>
      <top style="thin">
        <color rgb="FF7030A0"/>
      </top>
      <bottom/>
      <diagonal/>
    </border>
    <border>
      <left/>
      <right/>
      <top style="thin">
        <color rgb="FF7030A0"/>
      </top>
      <bottom/>
      <diagonal/>
    </border>
    <border>
      <left/>
      <right style="medium">
        <color rgb="FF7030A0"/>
      </right>
      <top style="thin">
        <color rgb="FF7030A0"/>
      </top>
      <bottom/>
      <diagonal/>
    </border>
    <border>
      <left style="thin">
        <color rgb="FF7030A0"/>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diagonal/>
    </border>
    <border>
      <left style="thin">
        <color rgb="FF7030A0"/>
      </left>
      <right style="medium">
        <color rgb="FF7030A0"/>
      </right>
      <top style="thin">
        <color rgb="FF7030A0"/>
      </top>
      <bottom style="medium">
        <color rgb="FF7030A0"/>
      </bottom>
      <diagonal/>
    </border>
    <border>
      <left style="medium">
        <color rgb="FF7030A0"/>
      </left>
      <right style="thin">
        <color rgb="FF7030A0"/>
      </right>
      <top/>
      <bottom/>
      <diagonal/>
    </border>
    <border>
      <left/>
      <right/>
      <top style="medium">
        <color rgb="FF7030A0"/>
      </top>
      <bottom/>
      <diagonal/>
    </border>
    <border>
      <left/>
      <right/>
      <top/>
      <bottom style="medium">
        <color theme="5" tint="-0.24994659260841701"/>
      </bottom>
      <diagonal/>
    </border>
    <border>
      <left/>
      <right style="medium">
        <color theme="5" tint="-0.24994659260841701"/>
      </right>
      <top/>
      <bottom style="medium">
        <color theme="5" tint="-0.24994659260841701"/>
      </bottom>
      <diagonal/>
    </border>
    <border>
      <left style="medium">
        <color theme="5" tint="-0.24994659260841701"/>
      </left>
      <right style="thin">
        <color theme="5" tint="-0.24994659260841701"/>
      </right>
      <top style="medium">
        <color theme="5" tint="-0.24994659260841701"/>
      </top>
      <bottom style="thin">
        <color theme="5" tint="-0.24994659260841701"/>
      </bottom>
      <diagonal/>
    </border>
    <border>
      <left style="thin">
        <color theme="5" tint="-0.24994659260841701"/>
      </left>
      <right style="thin">
        <color theme="5" tint="-0.24994659260841701"/>
      </right>
      <top style="medium">
        <color theme="5" tint="-0.24994659260841701"/>
      </top>
      <bottom style="thin">
        <color theme="5" tint="-0.24994659260841701"/>
      </bottom>
      <diagonal/>
    </border>
    <border>
      <left style="thin">
        <color theme="5" tint="-0.24994659260841701"/>
      </left>
      <right style="medium">
        <color theme="5" tint="-0.24994659260841701"/>
      </right>
      <top style="medium">
        <color theme="5" tint="-0.24994659260841701"/>
      </top>
      <bottom style="thin">
        <color theme="5" tint="-0.24994659260841701"/>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theme="5" tint="-0.24994659260841701"/>
      </left>
      <right style="medium">
        <color theme="5" tint="-0.24994659260841701"/>
      </right>
      <top style="thin">
        <color theme="5" tint="-0.24994659260841701"/>
      </top>
      <bottom style="thin">
        <color theme="5" tint="-0.24994659260841701"/>
      </bottom>
      <diagonal/>
    </border>
    <border>
      <left style="medium">
        <color theme="5" tint="-0.24994659260841701"/>
      </left>
      <right style="thin">
        <color theme="5" tint="-0.24994659260841701"/>
      </right>
      <top style="thin">
        <color theme="5" tint="-0.24994659260841701"/>
      </top>
      <bottom style="medium">
        <color rgb="FF7030A0"/>
      </bottom>
      <diagonal/>
    </border>
    <border>
      <left style="thin">
        <color theme="5" tint="-0.24994659260841701"/>
      </left>
      <right style="thin">
        <color theme="5" tint="-0.24994659260841701"/>
      </right>
      <top style="thin">
        <color theme="5" tint="-0.24994659260841701"/>
      </top>
      <bottom style="medium">
        <color rgb="FF7030A0"/>
      </bottom>
      <diagonal/>
    </border>
    <border>
      <left style="thin">
        <color theme="5" tint="-0.24994659260841701"/>
      </left>
      <right style="medium">
        <color theme="5" tint="-0.24994659260841701"/>
      </right>
      <top style="thin">
        <color theme="5" tint="-0.24994659260841701"/>
      </top>
      <bottom style="medium">
        <color rgb="FF7030A0"/>
      </bottom>
      <diagonal/>
    </border>
    <border>
      <left style="medium">
        <color rgb="FFCC0099"/>
      </left>
      <right style="thin">
        <color rgb="FFCC0099"/>
      </right>
      <top style="medium">
        <color rgb="FFCC0099"/>
      </top>
      <bottom style="thin">
        <color rgb="FFCC0099"/>
      </bottom>
      <diagonal/>
    </border>
    <border>
      <left style="thin">
        <color rgb="FFCC0099"/>
      </left>
      <right style="thin">
        <color rgb="FFCC0099"/>
      </right>
      <top style="medium">
        <color rgb="FFCC0099"/>
      </top>
      <bottom style="thin">
        <color rgb="FFCC0099"/>
      </bottom>
      <diagonal/>
    </border>
    <border>
      <left style="thin">
        <color rgb="FFCC0099"/>
      </left>
      <right style="medium">
        <color rgb="FFCC0099"/>
      </right>
      <top style="medium">
        <color rgb="FFCC0099"/>
      </top>
      <bottom style="thin">
        <color rgb="FFCC0099"/>
      </bottom>
      <diagonal/>
    </border>
    <border>
      <left style="medium">
        <color rgb="FFCC0099"/>
      </left>
      <right style="thin">
        <color rgb="FFCC0099"/>
      </right>
      <top style="thin">
        <color rgb="FFCC0099"/>
      </top>
      <bottom style="thin">
        <color rgb="FFCC0099"/>
      </bottom>
      <diagonal/>
    </border>
    <border>
      <left style="medium">
        <color rgb="FFCC0099"/>
      </left>
      <right style="thin">
        <color rgb="FFCC0099"/>
      </right>
      <top style="thin">
        <color rgb="FFCC0099"/>
      </top>
      <bottom style="medium">
        <color rgb="FFCC0099"/>
      </bottom>
      <diagonal/>
    </border>
    <border>
      <left style="thin">
        <color rgb="FFCC0099"/>
      </left>
      <right style="thin">
        <color rgb="FFCC0099"/>
      </right>
      <top style="thin">
        <color rgb="FFCC0099"/>
      </top>
      <bottom style="medium">
        <color rgb="FFCC0099"/>
      </bottom>
      <diagonal/>
    </border>
    <border>
      <left style="thin">
        <color rgb="FFCC0099"/>
      </left>
      <right style="medium">
        <color rgb="FFCC0099"/>
      </right>
      <top style="thin">
        <color rgb="FFCC0099"/>
      </top>
      <bottom style="medium">
        <color rgb="FFCC0099"/>
      </bottom>
      <diagonal/>
    </border>
    <border>
      <left style="medium">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5" tint="-0.24994659260841701"/>
      </left>
      <right style="thin">
        <color theme="5" tint="-0.24994659260841701"/>
      </right>
      <top style="thin">
        <color theme="5" tint="-0.24994659260841701"/>
      </top>
      <bottom style="medium">
        <color theme="5" tint="-0.24994659260841701"/>
      </bottom>
      <diagonal/>
    </border>
    <border>
      <left/>
      <right/>
      <top style="medium">
        <color rgb="FFCC0099"/>
      </top>
      <bottom style="thin">
        <color indexed="64"/>
      </bottom>
      <diagonal/>
    </border>
    <border>
      <left style="medium">
        <color rgb="FF9900CC"/>
      </left>
      <right style="thin">
        <color rgb="FF9900CC"/>
      </right>
      <top style="medium">
        <color rgb="FF9900CC"/>
      </top>
      <bottom style="thin">
        <color rgb="FF9900CC"/>
      </bottom>
      <diagonal/>
    </border>
    <border>
      <left style="thin">
        <color rgb="FF9900CC"/>
      </left>
      <right style="thin">
        <color rgb="FF9900CC"/>
      </right>
      <top style="medium">
        <color rgb="FF9900CC"/>
      </top>
      <bottom style="thin">
        <color rgb="FF9900CC"/>
      </bottom>
      <diagonal/>
    </border>
    <border>
      <left style="thin">
        <color rgb="FF9900CC"/>
      </left>
      <right style="medium">
        <color rgb="FF9900CC"/>
      </right>
      <top style="medium">
        <color rgb="FF9900CC"/>
      </top>
      <bottom style="thin">
        <color rgb="FF9900CC"/>
      </bottom>
      <diagonal/>
    </border>
    <border>
      <left style="thin">
        <color rgb="FF9900CC"/>
      </left>
      <right style="medium">
        <color rgb="FF9900CC"/>
      </right>
      <top style="thin">
        <color rgb="FF9900CC"/>
      </top>
      <bottom/>
      <diagonal/>
    </border>
    <border>
      <left style="thin">
        <color theme="4" tint="-0.499984740745262"/>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style="thin">
        <color theme="4" tint="-0.499984740745262"/>
      </right>
      <top/>
      <bottom style="medium">
        <color theme="4" tint="-0.499984740745262"/>
      </bottom>
      <diagonal/>
    </border>
  </borders>
  <cellStyleXfs count="1">
    <xf numFmtId="0" fontId="0" fillId="0" borderId="0"/>
  </cellStyleXfs>
  <cellXfs count="258">
    <xf numFmtId="0" fontId="0" fillId="0" borderId="0" xfId="0"/>
    <xf numFmtId="0" fontId="0" fillId="0" borderId="0" xfId="0" applyNumberFormat="1"/>
    <xf numFmtId="0" fontId="0" fillId="0" borderId="0" xfId="0" applyFill="1" applyBorder="1" applyAlignment="1" applyProtection="1">
      <alignment vertical="center"/>
    </xf>
    <xf numFmtId="0" fontId="0" fillId="0" borderId="0" xfId="0" applyAlignment="1" applyProtection="1">
      <alignment vertical="center"/>
    </xf>
    <xf numFmtId="9" fontId="0" fillId="0" borderId="0" xfId="0" applyNumberFormat="1" applyFill="1" applyBorder="1" applyAlignment="1" applyProtection="1">
      <alignment vertical="center"/>
    </xf>
    <xf numFmtId="0" fontId="0" fillId="0" borderId="0" xfId="0" applyAlignment="1" applyProtection="1">
      <alignment vertical="center" wrapText="1"/>
    </xf>
    <xf numFmtId="0" fontId="0" fillId="0" borderId="0" xfId="0" applyAlignment="1">
      <alignment wrapText="1"/>
    </xf>
    <xf numFmtId="0" fontId="0" fillId="0" borderId="0" xfId="0" applyAlignment="1" applyProtection="1">
      <alignment horizontal="center" vertical="center"/>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3" fillId="0" borderId="5" xfId="0" applyNumberFormat="1" applyFont="1" applyBorder="1" applyAlignment="1" applyProtection="1">
      <alignment horizontal="right" vertical="center" wrapText="1"/>
      <protection locked="0"/>
    </xf>
    <xf numFmtId="2" fontId="3" fillId="0" borderId="5" xfId="0" applyNumberFormat="1" applyFont="1" applyBorder="1" applyAlignment="1" applyProtection="1">
      <alignment horizontal="right" vertical="center" wrapText="1"/>
      <protection locked="0"/>
    </xf>
    <xf numFmtId="0" fontId="8" fillId="6" borderId="12" xfId="0" applyFont="1" applyFill="1" applyBorder="1" applyAlignment="1" applyProtection="1">
      <alignment horizontal="left" vertical="center" wrapText="1"/>
    </xf>
    <xf numFmtId="0" fontId="8" fillId="6" borderId="13" xfId="0" applyFont="1" applyFill="1" applyBorder="1" applyAlignment="1" applyProtection="1">
      <alignment horizontal="left" vertical="center" wrapText="1"/>
    </xf>
    <xf numFmtId="2" fontId="21" fillId="0" borderId="23" xfId="0" applyNumberFormat="1" applyFont="1" applyBorder="1" applyAlignment="1" applyProtection="1">
      <alignment horizontal="center" vertical="center"/>
    </xf>
    <xf numFmtId="2" fontId="21" fillId="0" borderId="24" xfId="0" applyNumberFormat="1" applyFont="1" applyBorder="1" applyAlignment="1" applyProtection="1">
      <alignment horizontal="center" vertical="center"/>
    </xf>
    <xf numFmtId="0" fontId="13" fillId="3" borderId="25" xfId="0" applyFont="1" applyFill="1" applyBorder="1" applyAlignment="1" applyProtection="1">
      <alignment horizontal="center" vertical="center" wrapText="1"/>
    </xf>
    <xf numFmtId="0" fontId="3" fillId="0" borderId="3" xfId="0" applyNumberFormat="1" applyFont="1" applyBorder="1" applyAlignment="1" applyProtection="1">
      <alignment horizontal="right" vertical="center" wrapText="1"/>
      <protection locked="0"/>
    </xf>
    <xf numFmtId="0" fontId="18" fillId="0" borderId="0" xfId="0" applyFont="1" applyBorder="1" applyAlignment="1" applyProtection="1">
      <alignment vertical="center" wrapText="1"/>
    </xf>
    <xf numFmtId="0" fontId="0" fillId="11" borderId="0" xfId="0" applyFill="1"/>
    <xf numFmtId="1" fontId="0" fillId="0" borderId="0" xfId="0" applyNumberFormat="1"/>
    <xf numFmtId="2" fontId="7" fillId="0" borderId="42" xfId="0" applyNumberFormat="1" applyFont="1" applyBorder="1" applyAlignment="1" applyProtection="1">
      <alignment horizontal="center" vertical="center"/>
    </xf>
    <xf numFmtId="9" fontId="7" fillId="0" borderId="41" xfId="0" applyNumberFormat="1" applyFont="1" applyBorder="1" applyAlignment="1" applyProtection="1">
      <alignment horizontal="center" vertical="center"/>
    </xf>
    <xf numFmtId="9" fontId="7" fillId="0" borderId="42" xfId="0" applyNumberFormat="1" applyFont="1" applyBorder="1" applyAlignment="1" applyProtection="1">
      <alignment horizontal="center" vertical="center"/>
    </xf>
    <xf numFmtId="2" fontId="7" fillId="0" borderId="43" xfId="0" applyNumberFormat="1" applyFont="1" applyBorder="1" applyAlignment="1" applyProtection="1">
      <alignment horizontal="center" vertical="center"/>
    </xf>
    <xf numFmtId="9" fontId="7" fillId="0" borderId="43" xfId="0" applyNumberFormat="1" applyFont="1" applyBorder="1" applyAlignment="1" applyProtection="1">
      <alignment horizontal="center" vertical="center"/>
    </xf>
    <xf numFmtId="2" fontId="7" fillId="0" borderId="45" xfId="0" applyNumberFormat="1" applyFont="1" applyBorder="1" applyAlignment="1" applyProtection="1">
      <alignment horizontal="center" vertical="center"/>
    </xf>
    <xf numFmtId="9" fontId="7" fillId="0" borderId="45" xfId="0" applyNumberFormat="1" applyFont="1" applyBorder="1" applyAlignment="1" applyProtection="1">
      <alignment horizontal="center" vertical="center"/>
    </xf>
    <xf numFmtId="2" fontId="4" fillId="0" borderId="21" xfId="0" applyNumberFormat="1" applyFont="1" applyBorder="1" applyAlignment="1" applyProtection="1">
      <alignment horizontal="center" vertical="center"/>
    </xf>
    <xf numFmtId="0" fontId="13" fillId="3" borderId="40" xfId="0" applyFont="1" applyFill="1" applyBorder="1" applyAlignment="1" applyProtection="1">
      <alignment horizontal="center" vertical="center" wrapText="1"/>
    </xf>
    <xf numFmtId="0" fontId="14" fillId="14" borderId="22" xfId="0" applyFont="1" applyFill="1" applyBorder="1" applyAlignment="1" applyProtection="1">
      <alignment horizontal="left" vertical="center"/>
    </xf>
    <xf numFmtId="0" fontId="14" fillId="14" borderId="19" xfId="0" applyFont="1" applyFill="1" applyBorder="1" applyAlignment="1" applyProtection="1">
      <alignment horizontal="left" vertical="center" wrapText="1"/>
    </xf>
    <xf numFmtId="0" fontId="14" fillId="14" borderId="19" xfId="0" applyFont="1" applyFill="1" applyBorder="1" applyAlignment="1" applyProtection="1">
      <alignment horizontal="left" vertical="center"/>
    </xf>
    <xf numFmtId="0" fontId="14" fillId="14" borderId="20" xfId="0" applyFont="1" applyFill="1" applyBorder="1" applyAlignment="1" applyProtection="1">
      <alignment horizontal="left" vertical="center"/>
    </xf>
    <xf numFmtId="0" fontId="13" fillId="3" borderId="26" xfId="0" applyFont="1" applyFill="1" applyBorder="1" applyAlignment="1" applyProtection="1">
      <alignment horizontal="center" vertical="center"/>
    </xf>
    <xf numFmtId="0" fontId="13" fillId="3" borderId="26" xfId="0" applyFont="1" applyFill="1" applyBorder="1" applyAlignment="1" applyProtection="1">
      <alignment horizontal="center" vertical="center" wrapText="1"/>
    </xf>
    <xf numFmtId="0" fontId="13" fillId="3" borderId="27" xfId="0" applyFont="1" applyFill="1" applyBorder="1" applyAlignment="1" applyProtection="1">
      <alignment horizontal="center" vertical="center"/>
    </xf>
    <xf numFmtId="0" fontId="8" fillId="4" borderId="4" xfId="0" applyFont="1" applyFill="1" applyBorder="1" applyAlignment="1" applyProtection="1">
      <alignment horizontal="left" vertical="center"/>
    </xf>
    <xf numFmtId="0" fontId="8" fillId="4" borderId="51" xfId="0" applyFont="1" applyFill="1" applyBorder="1" applyAlignment="1" applyProtection="1">
      <alignment horizontal="left" vertical="center"/>
    </xf>
    <xf numFmtId="1" fontId="3" fillId="0" borderId="5" xfId="0" applyNumberFormat="1" applyFont="1" applyBorder="1" applyAlignment="1" applyProtection="1">
      <alignment vertical="center" wrapText="1"/>
      <protection locked="0"/>
    </xf>
    <xf numFmtId="0" fontId="0" fillId="15" borderId="0" xfId="0" applyFill="1"/>
    <xf numFmtId="0" fontId="0" fillId="16" borderId="0" xfId="0" applyFill="1"/>
    <xf numFmtId="164" fontId="0" fillId="0" borderId="0" xfId="0" applyNumberFormat="1"/>
    <xf numFmtId="164" fontId="0" fillId="16" borderId="0" xfId="0" applyNumberFormat="1" applyFill="1"/>
    <xf numFmtId="164" fontId="0" fillId="11" borderId="0" xfId="0" applyNumberFormat="1" applyFill="1"/>
    <xf numFmtId="2" fontId="3" fillId="0" borderId="5" xfId="0" applyNumberFormat="1" applyFont="1" applyBorder="1" applyAlignment="1" applyProtection="1">
      <alignment horizontal="right" vertical="center" wrapText="1" indent="1"/>
      <protection locked="0"/>
    </xf>
    <xf numFmtId="2" fontId="23" fillId="17" borderId="43" xfId="0" applyNumberFormat="1" applyFont="1" applyFill="1" applyBorder="1" applyAlignment="1" applyProtection="1">
      <alignment horizontal="center" vertical="center" wrapText="1"/>
    </xf>
    <xf numFmtId="0" fontId="3" fillId="0" borderId="5" xfId="0" applyNumberFormat="1" applyFont="1" applyBorder="1" applyAlignment="1" applyProtection="1">
      <alignment horizontal="right" vertical="center" wrapText="1"/>
    </xf>
    <xf numFmtId="2" fontId="3" fillId="0" borderId="5" xfId="0" applyNumberFormat="1" applyFont="1" applyBorder="1" applyAlignment="1" applyProtection="1">
      <alignment horizontal="right" vertical="center" wrapText="1"/>
    </xf>
    <xf numFmtId="2" fontId="3" fillId="0" borderId="5" xfId="0" applyNumberFormat="1" applyFont="1" applyBorder="1" applyAlignment="1" applyProtection="1">
      <alignment horizontal="right" vertical="center" wrapText="1" indent="1"/>
    </xf>
    <xf numFmtId="1" fontId="3" fillId="0" borderId="5" xfId="0" applyNumberFormat="1" applyFont="1" applyBorder="1" applyAlignment="1" applyProtection="1">
      <alignment vertical="center" wrapText="1"/>
    </xf>
    <xf numFmtId="2" fontId="5" fillId="15" borderId="43" xfId="0" applyNumberFormat="1" applyFont="1" applyFill="1" applyBorder="1" applyAlignment="1" applyProtection="1">
      <alignment horizontal="center" vertical="center"/>
    </xf>
    <xf numFmtId="0" fontId="12" fillId="20" borderId="44" xfId="0" applyFont="1" applyFill="1" applyBorder="1" applyAlignment="1" applyProtection="1">
      <alignment horizontal="left" vertical="center" wrapText="1"/>
    </xf>
    <xf numFmtId="2" fontId="5" fillId="19" borderId="43" xfId="0" applyNumberFormat="1" applyFont="1" applyFill="1" applyBorder="1" applyAlignment="1" applyProtection="1">
      <alignment horizontal="center" vertical="center"/>
    </xf>
    <xf numFmtId="2" fontId="4" fillId="19" borderId="45" xfId="0" applyNumberFormat="1" applyFont="1" applyFill="1" applyBorder="1" applyAlignment="1" applyProtection="1">
      <alignment horizontal="center" vertical="center"/>
    </xf>
    <xf numFmtId="2" fontId="5" fillId="0" borderId="75" xfId="0" applyNumberFormat="1" applyFont="1" applyBorder="1" applyAlignment="1" applyProtection="1">
      <alignment horizontal="center" vertical="center"/>
    </xf>
    <xf numFmtId="2" fontId="5" fillId="8" borderId="75" xfId="0" applyNumberFormat="1" applyFont="1" applyFill="1" applyBorder="1" applyAlignment="1" applyProtection="1">
      <alignment horizontal="center" vertical="center"/>
    </xf>
    <xf numFmtId="9" fontId="7" fillId="0" borderId="75" xfId="0" applyNumberFormat="1" applyFont="1" applyBorder="1" applyAlignment="1" applyProtection="1">
      <alignment horizontal="center" vertical="center"/>
    </xf>
    <xf numFmtId="0" fontId="12" fillId="14" borderId="19" xfId="0" applyFont="1" applyFill="1" applyBorder="1" applyAlignment="1" applyProtection="1">
      <alignment horizontal="left" vertical="center"/>
    </xf>
    <xf numFmtId="2" fontId="5" fillId="16" borderId="76" xfId="0" applyNumberFormat="1" applyFont="1" applyFill="1" applyBorder="1" applyAlignment="1" applyProtection="1">
      <alignment horizontal="center" vertical="center"/>
    </xf>
    <xf numFmtId="2" fontId="4" fillId="0" borderId="76" xfId="0" applyNumberFormat="1" applyFont="1" applyBorder="1" applyAlignment="1" applyProtection="1">
      <alignment horizontal="center" vertical="center"/>
    </xf>
    <xf numFmtId="2" fontId="4" fillId="8" borderId="76" xfId="0" applyNumberFormat="1" applyFont="1" applyFill="1" applyBorder="1" applyAlignment="1" applyProtection="1">
      <alignment horizontal="center" vertical="center"/>
    </xf>
    <xf numFmtId="9" fontId="7" fillId="0" borderId="76" xfId="0" applyNumberFormat="1" applyFont="1" applyBorder="1" applyAlignment="1" applyProtection="1">
      <alignment horizontal="center" vertical="center"/>
    </xf>
    <xf numFmtId="9" fontId="38" fillId="0" borderId="21" xfId="0" applyNumberFormat="1" applyFont="1" applyBorder="1" applyAlignment="1" applyProtection="1">
      <alignment horizontal="center" vertical="center"/>
    </xf>
    <xf numFmtId="9" fontId="38" fillId="0" borderId="78" xfId="0" applyNumberFormat="1" applyFont="1" applyBorder="1" applyAlignment="1" applyProtection="1">
      <alignment horizontal="center" vertical="center"/>
    </xf>
    <xf numFmtId="0" fontId="13" fillId="8" borderId="75" xfId="0" applyFont="1" applyFill="1" applyBorder="1" applyAlignment="1" applyProtection="1">
      <alignment horizontal="center" vertical="center" wrapText="1"/>
    </xf>
    <xf numFmtId="2" fontId="7" fillId="0" borderId="75" xfId="0" applyNumberFormat="1" applyFont="1" applyBorder="1" applyAlignment="1" applyProtection="1">
      <alignment horizontal="center" vertical="center"/>
    </xf>
    <xf numFmtId="2" fontId="7" fillId="0" borderId="76" xfId="0" applyNumberFormat="1" applyFont="1" applyBorder="1" applyAlignment="1" applyProtection="1">
      <alignment horizontal="center" vertical="center"/>
    </xf>
    <xf numFmtId="2" fontId="38" fillId="0" borderId="75" xfId="0" applyNumberFormat="1" applyFont="1" applyBorder="1" applyAlignment="1" applyProtection="1">
      <alignment horizontal="center" vertical="center"/>
    </xf>
    <xf numFmtId="2" fontId="38" fillId="0" borderId="76" xfId="0" applyNumberFormat="1" applyFont="1" applyBorder="1" applyAlignment="1" applyProtection="1">
      <alignment horizontal="center" vertical="center"/>
    </xf>
    <xf numFmtId="0" fontId="13" fillId="19" borderId="43" xfId="0" applyFont="1" applyFill="1" applyBorder="1" applyAlignment="1" applyProtection="1">
      <alignment horizontal="center" vertical="center" wrapText="1"/>
    </xf>
    <xf numFmtId="0" fontId="8" fillId="6" borderId="83" xfId="0" applyFont="1" applyFill="1" applyBorder="1" applyAlignment="1" applyProtection="1">
      <alignment horizontal="left" vertical="center" wrapText="1"/>
    </xf>
    <xf numFmtId="9" fontId="13" fillId="12" borderId="42" xfId="0" applyNumberFormat="1" applyFont="1" applyFill="1" applyBorder="1" applyAlignment="1" applyProtection="1">
      <alignment horizontal="center" vertical="center" wrapText="1"/>
    </xf>
    <xf numFmtId="0" fontId="12" fillId="14" borderId="94" xfId="0" applyFont="1" applyFill="1" applyBorder="1" applyAlignment="1" applyProtection="1">
      <alignment horizontal="left" vertical="center"/>
    </xf>
    <xf numFmtId="165" fontId="23" fillId="17" borderId="41" xfId="0" applyNumberFormat="1" applyFont="1" applyFill="1" applyBorder="1" applyAlignment="1" applyProtection="1">
      <alignment horizontal="center" vertical="center" wrapText="1"/>
    </xf>
    <xf numFmtId="165" fontId="23" fillId="17" borderId="42" xfId="0" applyNumberFormat="1" applyFont="1" applyFill="1" applyBorder="1" applyAlignment="1" applyProtection="1">
      <alignment horizontal="center" vertical="center" wrapText="1"/>
    </xf>
    <xf numFmtId="0" fontId="12" fillId="14" borderId="95" xfId="0" applyFont="1" applyFill="1" applyBorder="1" applyAlignment="1" applyProtection="1">
      <alignment horizontal="left" vertical="center" wrapText="1"/>
    </xf>
    <xf numFmtId="0" fontId="8" fillId="4" borderId="69" xfId="0" applyFont="1" applyFill="1" applyBorder="1" applyAlignment="1" applyProtection="1">
      <alignment horizontal="left" vertical="center"/>
    </xf>
    <xf numFmtId="2" fontId="41" fillId="0" borderId="96" xfId="0" applyNumberFormat="1" applyFont="1" applyBorder="1" applyAlignment="1" applyProtection="1">
      <alignment horizontal="center" vertical="center"/>
    </xf>
    <xf numFmtId="2" fontId="41" fillId="0" borderId="97" xfId="0" applyNumberFormat="1" applyFont="1" applyBorder="1" applyAlignment="1" applyProtection="1">
      <alignment horizontal="center" vertical="center"/>
    </xf>
    <xf numFmtId="2" fontId="42" fillId="0" borderId="41" xfId="0" applyNumberFormat="1" applyFont="1" applyBorder="1" applyAlignment="1" applyProtection="1">
      <alignment horizontal="center" vertical="center"/>
    </xf>
    <xf numFmtId="2" fontId="43" fillId="0" borderId="42" xfId="0" applyNumberFormat="1" applyFont="1" applyBorder="1" applyAlignment="1" applyProtection="1">
      <alignment horizontal="center" vertical="center"/>
    </xf>
    <xf numFmtId="0" fontId="44" fillId="0" borderId="0" xfId="0" applyFont="1" applyAlignment="1" applyProtection="1">
      <alignment horizontal="center" vertical="center"/>
    </xf>
    <xf numFmtId="0" fontId="47" fillId="0" borderId="0" xfId="0" applyFont="1" applyAlignment="1">
      <alignment vertical="center"/>
    </xf>
    <xf numFmtId="0" fontId="47" fillId="0" borderId="0" xfId="0" applyFont="1"/>
    <xf numFmtId="0" fontId="48" fillId="0" borderId="0" xfId="0" applyFont="1"/>
    <xf numFmtId="0" fontId="45" fillId="0" borderId="0" xfId="0" applyFont="1"/>
    <xf numFmtId="0" fontId="0" fillId="0" borderId="0" xfId="0" applyBorder="1"/>
    <xf numFmtId="0" fontId="44" fillId="0" borderId="0" xfId="0" applyFont="1" applyBorder="1" applyAlignment="1" applyProtection="1">
      <alignment horizontal="center" vertical="center"/>
    </xf>
    <xf numFmtId="2" fontId="3" fillId="0" borderId="5" xfId="0" quotePrefix="1" applyNumberFormat="1" applyFont="1" applyBorder="1" applyAlignment="1" applyProtection="1">
      <alignment horizontal="right" vertical="center" wrapText="1"/>
      <protection locked="0"/>
    </xf>
    <xf numFmtId="0" fontId="12" fillId="14" borderId="19" xfId="0" applyFont="1" applyFill="1" applyBorder="1" applyAlignment="1" applyProtection="1">
      <alignment horizontal="left" vertical="center" wrapText="1"/>
    </xf>
    <xf numFmtId="0" fontId="44" fillId="0" borderId="0" xfId="0" applyFont="1" applyBorder="1" applyAlignment="1" applyProtection="1">
      <alignment horizontal="center" vertical="center"/>
    </xf>
    <xf numFmtId="2" fontId="7" fillId="0" borderId="41" xfId="0" applyNumberFormat="1" applyFont="1" applyBorder="1" applyAlignment="1" applyProtection="1">
      <alignment horizontal="center" vertical="center"/>
    </xf>
    <xf numFmtId="0" fontId="46" fillId="0" borderId="0" xfId="0" applyFont="1" applyAlignment="1" applyProtection="1">
      <alignment horizontal="center" vertical="center" wrapText="1"/>
    </xf>
    <xf numFmtId="2" fontId="5" fillId="0" borderId="45" xfId="0" applyNumberFormat="1" applyFont="1" applyBorder="1" applyAlignment="1" applyProtection="1">
      <alignment horizontal="center" vertical="center"/>
    </xf>
    <xf numFmtId="0" fontId="12" fillId="20" borderId="44" xfId="0" applyFont="1" applyFill="1" applyBorder="1" applyAlignment="1" applyProtection="1">
      <alignment horizontal="left" vertical="center"/>
    </xf>
    <xf numFmtId="2" fontId="5" fillId="0" borderId="43" xfId="0" applyNumberFormat="1" applyFont="1" applyBorder="1" applyAlignment="1" applyProtection="1">
      <alignment horizontal="center" vertical="center"/>
    </xf>
    <xf numFmtId="165" fontId="23" fillId="17" borderId="45" xfId="0" applyNumberFormat="1" applyFont="1" applyFill="1" applyBorder="1" applyAlignment="1" applyProtection="1">
      <alignment horizontal="center" vertical="center" wrapText="1"/>
    </xf>
    <xf numFmtId="0" fontId="12" fillId="20" borderId="46" xfId="0" applyFont="1" applyFill="1" applyBorder="1" applyAlignment="1" applyProtection="1">
      <alignment horizontal="left" vertical="center" wrapText="1"/>
    </xf>
    <xf numFmtId="2" fontId="5" fillId="0" borderId="68" xfId="0" applyNumberFormat="1" applyFont="1" applyBorder="1" applyAlignment="1" applyProtection="1">
      <alignment horizontal="center" vertical="center"/>
    </xf>
    <xf numFmtId="2" fontId="5" fillId="0" borderId="105" xfId="0" applyNumberFormat="1" applyFont="1" applyBorder="1" applyAlignment="1" applyProtection="1">
      <alignment horizontal="center" vertical="center"/>
    </xf>
    <xf numFmtId="1" fontId="3" fillId="0" borderId="5" xfId="0" applyNumberFormat="1" applyFont="1" applyBorder="1" applyAlignment="1" applyProtection="1">
      <alignment horizontal="right" vertical="center" wrapText="1"/>
    </xf>
    <xf numFmtId="1" fontId="3" fillId="0" borderId="5" xfId="0" applyNumberFormat="1" applyFont="1" applyBorder="1" applyAlignment="1" applyProtection="1">
      <alignment horizontal="right" vertical="center" wrapText="1"/>
      <protection locked="0"/>
    </xf>
    <xf numFmtId="0" fontId="58" fillId="0" borderId="0" xfId="0" applyFont="1" applyAlignment="1">
      <alignment wrapText="1"/>
    </xf>
    <xf numFmtId="0" fontId="29" fillId="2" borderId="0" xfId="0" applyFont="1" applyFill="1" applyAlignment="1" applyProtection="1">
      <alignment horizontal="center" vertical="center" wrapText="1"/>
    </xf>
    <xf numFmtId="0" fontId="29" fillId="2" borderId="0" xfId="0" applyFont="1" applyFill="1" applyAlignment="1" applyProtection="1">
      <alignment horizontal="center" vertical="center"/>
    </xf>
    <xf numFmtId="0" fontId="18" fillId="0" borderId="0" xfId="0" applyFont="1" applyAlignment="1" applyProtection="1">
      <alignment horizontal="left" vertical="center" wrapText="1"/>
    </xf>
    <xf numFmtId="0" fontId="6" fillId="0" borderId="0" xfId="0" applyFont="1" applyAlignment="1" applyProtection="1">
      <alignment horizontal="left" vertical="center"/>
    </xf>
    <xf numFmtId="0" fontId="11" fillId="7" borderId="8" xfId="0" applyFont="1" applyFill="1" applyBorder="1" applyAlignment="1" applyProtection="1">
      <alignment horizontal="center" vertical="center" wrapText="1"/>
    </xf>
    <xf numFmtId="0" fontId="11" fillId="7" borderId="50" xfId="0" applyFont="1" applyFill="1" applyBorder="1" applyAlignment="1" applyProtection="1">
      <alignment horizontal="center" vertical="center" wrapText="1"/>
    </xf>
    <xf numFmtId="0" fontId="11" fillId="7" borderId="9" xfId="0" applyFont="1" applyFill="1" applyBorder="1" applyAlignment="1" applyProtection="1">
      <alignment horizontal="center" vertical="center" wrapText="1"/>
    </xf>
    <xf numFmtId="0" fontId="11" fillId="5" borderId="16" xfId="0"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8" fillId="4" borderId="54" xfId="0" applyFont="1" applyFill="1" applyBorder="1" applyAlignment="1" applyProtection="1">
      <alignment horizontal="left" vertical="center"/>
    </xf>
    <xf numFmtId="0" fontId="8" fillId="4" borderId="55" xfId="0" applyFont="1" applyFill="1" applyBorder="1" applyAlignment="1" applyProtection="1">
      <alignment horizontal="left" vertical="center"/>
    </xf>
    <xf numFmtId="0" fontId="9" fillId="0" borderId="28" xfId="0" applyFont="1" applyBorder="1" applyAlignment="1" applyProtection="1">
      <alignment horizontal="left" vertical="center" wrapText="1"/>
    </xf>
    <xf numFmtId="0" fontId="9" fillId="0" borderId="29" xfId="0" applyFont="1" applyBorder="1" applyAlignment="1" applyProtection="1">
      <alignment horizontal="left" vertical="center" wrapText="1"/>
    </xf>
    <xf numFmtId="0" fontId="9" fillId="0" borderId="30"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8" fillId="4" borderId="52" xfId="0" applyFont="1" applyFill="1" applyBorder="1" applyAlignment="1" applyProtection="1">
      <alignment horizontal="left" vertical="center"/>
    </xf>
    <xf numFmtId="0" fontId="8" fillId="4" borderId="53" xfId="0" applyFont="1" applyFill="1" applyBorder="1" applyAlignment="1" applyProtection="1">
      <alignment horizontal="left" vertical="center"/>
    </xf>
    <xf numFmtId="0" fontId="8" fillId="4" borderId="52" xfId="0" applyFont="1" applyFill="1" applyBorder="1" applyAlignment="1" applyProtection="1">
      <alignment horizontal="left" vertical="center" wrapText="1"/>
    </xf>
    <xf numFmtId="0" fontId="8" fillId="4" borderId="53" xfId="0" applyFont="1" applyFill="1" applyBorder="1" applyAlignment="1" applyProtection="1">
      <alignment horizontal="left" vertical="center" wrapText="1"/>
    </xf>
    <xf numFmtId="0" fontId="56" fillId="0" borderId="14" xfId="0" applyFont="1" applyBorder="1" applyAlignment="1" applyProtection="1">
      <alignment horizontal="center" vertical="center" wrapText="1"/>
    </xf>
    <xf numFmtId="0" fontId="56" fillId="0" borderId="15" xfId="0" applyFont="1" applyBorder="1" applyAlignment="1" applyProtection="1">
      <alignment horizontal="center" vertical="center" wrapText="1"/>
    </xf>
    <xf numFmtId="0" fontId="53" fillId="0" borderId="31" xfId="0" applyFont="1" applyBorder="1" applyAlignment="1" applyProtection="1">
      <alignment horizontal="center" vertical="center" wrapText="1"/>
    </xf>
    <xf numFmtId="0" fontId="53" fillId="0" borderId="32" xfId="0" applyFont="1" applyBorder="1" applyAlignment="1" applyProtection="1">
      <alignment horizontal="center" vertical="center" wrapText="1"/>
    </xf>
    <xf numFmtId="0" fontId="53" fillId="0" borderId="33" xfId="0" applyFont="1" applyBorder="1" applyAlignment="1" applyProtection="1">
      <alignment horizontal="center" vertical="center" wrapText="1"/>
    </xf>
    <xf numFmtId="0" fontId="8" fillId="4" borderId="56" xfId="0" applyFont="1" applyFill="1" applyBorder="1" applyAlignment="1" applyProtection="1">
      <alignment horizontal="left" vertical="center" wrapText="1"/>
    </xf>
    <xf numFmtId="0" fontId="8" fillId="4" borderId="57" xfId="0" applyFont="1" applyFill="1" applyBorder="1" applyAlignment="1" applyProtection="1">
      <alignment horizontal="left" vertical="center" wrapText="1"/>
    </xf>
    <xf numFmtId="0" fontId="8" fillId="4" borderId="58" xfId="0" applyFont="1" applyFill="1" applyBorder="1" applyAlignment="1" applyProtection="1">
      <alignment horizontal="left" vertical="center" wrapText="1"/>
    </xf>
    <xf numFmtId="0" fontId="8" fillId="4" borderId="59" xfId="0" applyFont="1" applyFill="1" applyBorder="1" applyAlignment="1" applyProtection="1">
      <alignment horizontal="left" vertical="center" wrapText="1"/>
    </xf>
    <xf numFmtId="2" fontId="26" fillId="0" borderId="66" xfId="0" applyNumberFormat="1" applyFont="1" applyBorder="1" applyAlignment="1" applyProtection="1">
      <alignment horizontal="right" vertical="center" wrapText="1"/>
      <protection locked="0"/>
    </xf>
    <xf numFmtId="2" fontId="26" fillId="0" borderId="67" xfId="0" applyNumberFormat="1" applyFont="1" applyBorder="1" applyAlignment="1" applyProtection="1">
      <alignment horizontal="right" vertical="center" wrapText="1"/>
      <protection locked="0"/>
    </xf>
    <xf numFmtId="0" fontId="8" fillId="6" borderId="12" xfId="0" applyFont="1" applyFill="1" applyBorder="1" applyAlignment="1" applyProtection="1">
      <alignment horizontal="center" vertical="center" wrapText="1"/>
    </xf>
    <xf numFmtId="0" fontId="8" fillId="6" borderId="100"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33" fillId="0" borderId="49" xfId="0" applyFont="1" applyFill="1" applyBorder="1" applyAlignment="1" applyProtection="1">
      <alignment horizontal="center" vertical="center" wrapText="1"/>
    </xf>
    <xf numFmtId="0" fontId="33" fillId="0" borderId="81" xfId="0" applyFont="1" applyFill="1" applyBorder="1" applyAlignment="1" applyProtection="1">
      <alignment horizontal="center" vertical="center" wrapText="1"/>
    </xf>
    <xf numFmtId="0" fontId="33" fillId="0" borderId="82" xfId="0" applyFont="1" applyFill="1" applyBorder="1" applyAlignment="1" applyProtection="1">
      <alignment horizontal="center" vertical="center" wrapText="1"/>
    </xf>
    <xf numFmtId="0" fontId="39" fillId="0" borderId="0" xfId="0" applyFont="1" applyBorder="1" applyAlignment="1" applyProtection="1">
      <alignment horizontal="center" vertical="center" wrapText="1"/>
    </xf>
    <xf numFmtId="0" fontId="39" fillId="0" borderId="48" xfId="0" applyFont="1" applyBorder="1" applyAlignment="1" applyProtection="1">
      <alignment horizontal="center" vertical="center" wrapText="1"/>
    </xf>
    <xf numFmtId="0" fontId="8" fillId="4" borderId="4" xfId="0" applyFont="1" applyFill="1" applyBorder="1" applyAlignment="1" applyProtection="1">
      <alignment horizontal="center" vertical="center" wrapText="1"/>
    </xf>
    <xf numFmtId="0" fontId="8" fillId="4" borderId="69" xfId="0" applyFont="1" applyFill="1" applyBorder="1" applyAlignment="1" applyProtection="1">
      <alignment horizontal="center" vertical="center" wrapText="1"/>
    </xf>
    <xf numFmtId="2" fontId="21" fillId="0" borderId="37" xfId="0" applyNumberFormat="1" applyFont="1" applyBorder="1" applyAlignment="1" applyProtection="1">
      <alignment horizontal="center" vertical="center"/>
    </xf>
    <xf numFmtId="2" fontId="21" fillId="0" borderId="38" xfId="0" applyNumberFormat="1" applyFont="1" applyBorder="1" applyAlignment="1" applyProtection="1">
      <alignment horizontal="center" vertical="center"/>
    </xf>
    <xf numFmtId="2" fontId="21" fillId="0" borderId="39" xfId="0" applyNumberFormat="1" applyFont="1" applyBorder="1" applyAlignment="1" applyProtection="1">
      <alignment horizontal="center" vertical="center"/>
    </xf>
    <xf numFmtId="1" fontId="4" fillId="0" borderId="72" xfId="0" applyNumberFormat="1" applyFont="1" applyBorder="1" applyAlignment="1" applyProtection="1">
      <alignment horizontal="center" vertical="center"/>
    </xf>
    <xf numFmtId="1" fontId="4" fillId="0" borderId="73" xfId="0" applyNumberFormat="1" applyFont="1" applyBorder="1" applyAlignment="1" applyProtection="1">
      <alignment horizontal="center" vertical="center"/>
    </xf>
    <xf numFmtId="1" fontId="4" fillId="0" borderId="74" xfId="0" applyNumberFormat="1" applyFont="1" applyBorder="1" applyAlignment="1" applyProtection="1">
      <alignment horizontal="center" vertical="center"/>
    </xf>
    <xf numFmtId="0" fontId="8" fillId="4" borderId="56" xfId="0" applyFont="1" applyFill="1" applyBorder="1" applyAlignment="1" applyProtection="1">
      <alignment vertical="center" wrapText="1"/>
    </xf>
    <xf numFmtId="0" fontId="8" fillId="4" borderId="57" xfId="0" applyFont="1" applyFill="1" applyBorder="1" applyAlignment="1" applyProtection="1">
      <alignment vertical="center" wrapText="1"/>
    </xf>
    <xf numFmtId="0" fontId="8" fillId="4" borderId="58" xfId="0" applyFont="1" applyFill="1" applyBorder="1" applyAlignment="1" applyProtection="1">
      <alignment vertical="center" wrapText="1"/>
    </xf>
    <xf numFmtId="0" fontId="8" fillId="4" borderId="59" xfId="0" applyFont="1" applyFill="1" applyBorder="1" applyAlignment="1" applyProtection="1">
      <alignment vertical="center" wrapText="1"/>
    </xf>
    <xf numFmtId="2" fontId="26" fillId="0" borderId="5" xfId="0" applyNumberFormat="1" applyFont="1" applyBorder="1" applyAlignment="1" applyProtection="1">
      <alignment horizontal="right" vertical="center" wrapText="1"/>
      <protection locked="0"/>
    </xf>
    <xf numFmtId="0" fontId="28" fillId="3" borderId="25" xfId="0" applyFont="1" applyFill="1" applyBorder="1" applyAlignment="1" applyProtection="1">
      <alignment horizontal="center" vertical="center" wrapText="1"/>
    </xf>
    <xf numFmtId="0" fontId="28" fillId="3" borderId="26" xfId="0" applyFont="1" applyFill="1" applyBorder="1" applyAlignment="1" applyProtection="1">
      <alignment horizontal="center" vertical="center" wrapText="1"/>
    </xf>
    <xf numFmtId="0" fontId="28" fillId="3" borderId="27" xfId="0" applyFont="1" applyFill="1" applyBorder="1" applyAlignment="1" applyProtection="1">
      <alignment horizontal="center" vertical="center" wrapText="1"/>
    </xf>
    <xf numFmtId="0" fontId="8" fillId="4" borderId="34" xfId="0" applyFont="1" applyFill="1" applyBorder="1" applyAlignment="1" applyProtection="1">
      <alignment horizontal="left" vertical="center" wrapText="1"/>
    </xf>
    <xf numFmtId="0" fontId="8" fillId="4" borderId="35" xfId="0" applyFont="1" applyFill="1" applyBorder="1" applyAlignment="1" applyProtection="1">
      <alignment horizontal="left" vertical="center" wrapText="1"/>
    </xf>
    <xf numFmtId="0" fontId="8" fillId="4" borderId="7" xfId="0" applyFont="1" applyFill="1" applyBorder="1" applyAlignment="1" applyProtection="1">
      <alignment horizontal="left" vertical="center" wrapText="1"/>
    </xf>
    <xf numFmtId="2" fontId="26" fillId="0" borderId="60" xfId="0" applyNumberFormat="1" applyFont="1" applyBorder="1" applyAlignment="1" applyProtection="1">
      <alignment horizontal="center" vertical="center" wrapText="1"/>
      <protection locked="0"/>
    </xf>
    <xf numFmtId="2" fontId="26" fillId="0" borderId="61" xfId="0" applyNumberFormat="1" applyFont="1" applyBorder="1" applyAlignment="1" applyProtection="1">
      <alignment horizontal="center" vertical="center" wrapText="1"/>
      <protection locked="0"/>
    </xf>
    <xf numFmtId="2" fontId="26" fillId="0" borderId="62" xfId="0" applyNumberFormat="1" applyFont="1" applyBorder="1" applyAlignment="1" applyProtection="1">
      <alignment horizontal="center" vertical="center" wrapText="1"/>
      <protection locked="0"/>
    </xf>
    <xf numFmtId="2" fontId="26" fillId="0" borderId="63" xfId="0" applyNumberFormat="1" applyFont="1" applyBorder="1" applyAlignment="1" applyProtection="1">
      <alignment horizontal="center" vertical="center" wrapText="1"/>
      <protection locked="0"/>
    </xf>
    <xf numFmtId="2" fontId="26" fillId="0" borderId="64" xfId="0" applyNumberFormat="1" applyFont="1" applyBorder="1" applyAlignment="1" applyProtection="1">
      <alignment horizontal="center" vertical="center" wrapText="1"/>
      <protection locked="0"/>
    </xf>
    <xf numFmtId="2" fontId="26" fillId="0" borderId="65" xfId="0" applyNumberFormat="1" applyFont="1" applyBorder="1" applyAlignment="1" applyProtection="1">
      <alignment horizontal="center" vertical="center" wrapText="1"/>
      <protection locked="0"/>
    </xf>
    <xf numFmtId="0" fontId="8" fillId="4" borderId="52" xfId="0" applyFont="1" applyFill="1" applyBorder="1" applyAlignment="1" applyProtection="1">
      <alignment vertical="center" wrapText="1"/>
    </xf>
    <xf numFmtId="0" fontId="8" fillId="4" borderId="53" xfId="0" applyFont="1" applyFill="1" applyBorder="1" applyAlignment="1" applyProtection="1">
      <alignment vertical="center" wrapText="1"/>
    </xf>
    <xf numFmtId="0" fontId="18" fillId="0" borderId="0" xfId="0" applyFont="1" applyBorder="1" applyAlignment="1" applyProtection="1">
      <alignment horizontal="left" vertical="center" wrapText="1"/>
    </xf>
    <xf numFmtId="0" fontId="32" fillId="8" borderId="75" xfId="0" applyFont="1" applyFill="1" applyBorder="1" applyAlignment="1" applyProtection="1">
      <alignment horizontal="center" vertical="center"/>
    </xf>
    <xf numFmtId="0" fontId="32" fillId="8" borderId="76" xfId="0" applyFont="1" applyFill="1" applyBorder="1" applyAlignment="1" applyProtection="1">
      <alignment horizontal="center" vertical="center"/>
    </xf>
    <xf numFmtId="0" fontId="11" fillId="8" borderId="22" xfId="0" applyFont="1" applyFill="1" applyBorder="1" applyAlignment="1" applyProtection="1">
      <alignment horizontal="center" vertical="center" wrapText="1"/>
    </xf>
    <xf numFmtId="0" fontId="11" fillId="8" borderId="23" xfId="0" applyFont="1" applyFill="1" applyBorder="1" applyAlignment="1" applyProtection="1">
      <alignment horizontal="center" vertical="center" wrapText="1"/>
    </xf>
    <xf numFmtId="0" fontId="11" fillId="8" borderId="24" xfId="0" applyFont="1" applyFill="1" applyBorder="1" applyAlignment="1" applyProtection="1">
      <alignment horizontal="center" vertical="center" wrapText="1"/>
    </xf>
    <xf numFmtId="1" fontId="3" fillId="0" borderId="5" xfId="0" applyNumberFormat="1" applyFont="1" applyBorder="1" applyAlignment="1" applyProtection="1">
      <alignment horizontal="right" vertical="center" wrapText="1"/>
      <protection locked="0"/>
    </xf>
    <xf numFmtId="0" fontId="8" fillId="4" borderId="6" xfId="0" applyFont="1" applyFill="1" applyBorder="1" applyAlignment="1" applyProtection="1">
      <alignment horizontal="center" vertical="center" wrapText="1"/>
    </xf>
    <xf numFmtId="0" fontId="3" fillId="0" borderId="69"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70" xfId="0" applyFont="1" applyBorder="1" applyAlignment="1" applyProtection="1">
      <alignment horizontal="center" vertical="center" wrapText="1"/>
      <protection locked="0"/>
    </xf>
    <xf numFmtId="0" fontId="3" fillId="0" borderId="71" xfId="0" applyFont="1" applyBorder="1" applyAlignment="1" applyProtection="1">
      <alignment horizontal="center" vertical="center" wrapText="1"/>
      <protection locked="0"/>
    </xf>
    <xf numFmtId="0" fontId="12" fillId="14" borderId="19" xfId="0" applyFont="1" applyFill="1" applyBorder="1" applyAlignment="1" applyProtection="1">
      <alignment horizontal="left" vertical="center" wrapText="1"/>
    </xf>
    <xf numFmtId="0" fontId="12" fillId="14" borderId="20" xfId="0" applyFont="1" applyFill="1" applyBorder="1" applyAlignment="1" applyProtection="1">
      <alignment horizontal="left" vertical="center" wrapText="1"/>
    </xf>
    <xf numFmtId="0" fontId="31" fillId="14" borderId="77" xfId="0" applyFont="1" applyFill="1" applyBorder="1" applyAlignment="1" applyProtection="1">
      <alignment horizontal="left" vertical="center"/>
    </xf>
    <xf numFmtId="0" fontId="31" fillId="14" borderId="79" xfId="0" applyFont="1" applyFill="1" applyBorder="1" applyAlignment="1" applyProtection="1">
      <alignment horizontal="left" vertical="center"/>
    </xf>
    <xf numFmtId="0" fontId="31" fillId="14" borderId="22" xfId="0" applyFont="1" applyFill="1" applyBorder="1" applyAlignment="1" applyProtection="1">
      <alignment horizontal="left" vertical="center"/>
    </xf>
    <xf numFmtId="0" fontId="10" fillId="0" borderId="0" xfId="0" applyFont="1" applyBorder="1" applyAlignment="1" applyProtection="1">
      <alignment horizontal="center" vertical="center" wrapText="1"/>
    </xf>
    <xf numFmtId="0" fontId="23" fillId="0" borderId="80" xfId="0" applyFont="1" applyBorder="1" applyAlignment="1" applyProtection="1">
      <alignment horizontal="center" vertical="center" wrapText="1"/>
    </xf>
    <xf numFmtId="0" fontId="46" fillId="0" borderId="0" xfId="0" applyFont="1" applyAlignment="1" applyProtection="1">
      <alignment horizontal="center" vertical="center" wrapText="1"/>
    </xf>
    <xf numFmtId="0" fontId="39" fillId="0" borderId="0" xfId="0" applyFont="1" applyFill="1" applyBorder="1" applyAlignment="1" applyProtection="1">
      <alignment horizontal="center" vertical="center" wrapText="1"/>
    </xf>
    <xf numFmtId="0" fontId="8" fillId="4" borderId="4" xfId="0" applyFont="1" applyFill="1" applyBorder="1" applyAlignment="1" applyProtection="1">
      <alignment horizontal="left" vertical="center" wrapText="1"/>
    </xf>
    <xf numFmtId="0" fontId="8" fillId="4" borderId="69" xfId="0" applyFont="1" applyFill="1" applyBorder="1" applyAlignment="1" applyProtection="1">
      <alignment horizontal="left" vertical="center" wrapText="1"/>
    </xf>
    <xf numFmtId="0" fontId="8" fillId="4" borderId="4" xfId="0" applyFont="1" applyFill="1" applyBorder="1" applyAlignment="1" applyProtection="1">
      <alignment vertical="center" wrapText="1"/>
    </xf>
    <xf numFmtId="0" fontId="8" fillId="4" borderId="69" xfId="0" applyFont="1" applyFill="1" applyBorder="1" applyAlignment="1" applyProtection="1">
      <alignment vertical="center" wrapText="1"/>
    </xf>
    <xf numFmtId="2" fontId="26" fillId="0" borderId="5" xfId="0" applyNumberFormat="1" applyFont="1" applyBorder="1" applyAlignment="1" applyProtection="1">
      <alignment horizontal="right" vertical="center" wrapText="1"/>
    </xf>
    <xf numFmtId="2" fontId="26" fillId="0" borderId="69" xfId="0" applyNumberFormat="1" applyFont="1" applyBorder="1" applyAlignment="1" applyProtection="1">
      <alignment horizontal="center" vertical="center" wrapText="1"/>
    </xf>
    <xf numFmtId="2" fontId="26" fillId="0" borderId="5" xfId="0" applyNumberFormat="1" applyFont="1" applyBorder="1" applyAlignment="1" applyProtection="1">
      <alignment horizontal="center" vertical="center" wrapText="1"/>
    </xf>
    <xf numFmtId="0" fontId="40" fillId="19" borderId="102" xfId="0" applyFont="1" applyFill="1" applyBorder="1" applyAlignment="1" applyProtection="1">
      <alignment horizontal="center" vertical="center" wrapText="1"/>
    </xf>
    <xf numFmtId="0" fontId="40" fillId="19" borderId="103" xfId="0" applyFont="1" applyFill="1" applyBorder="1" applyAlignment="1" applyProtection="1">
      <alignment horizontal="center" vertical="center" wrapText="1"/>
    </xf>
    <xf numFmtId="0" fontId="40" fillId="19" borderId="104" xfId="0" applyFont="1" applyFill="1" applyBorder="1" applyAlignment="1" applyProtection="1">
      <alignment horizontal="center" vertical="center" wrapText="1"/>
    </xf>
    <xf numFmtId="0" fontId="8" fillId="4" borderId="108" xfId="0" applyFont="1" applyFill="1" applyBorder="1" applyAlignment="1" applyProtection="1">
      <alignment horizontal="left" vertical="center" wrapText="1"/>
    </xf>
    <xf numFmtId="0" fontId="3" fillId="0" borderId="60"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3" fillId="0" borderId="63" xfId="0" applyFont="1" applyBorder="1" applyAlignment="1" applyProtection="1">
      <alignment horizontal="center" vertical="center" wrapText="1"/>
    </xf>
    <xf numFmtId="0" fontId="3" fillId="0" borderId="106" xfId="0" applyFont="1" applyBorder="1" applyAlignment="1" applyProtection="1">
      <alignment horizontal="center" vertical="center" wrapText="1"/>
    </xf>
    <xf numFmtId="0" fontId="3" fillId="0" borderId="107" xfId="0" applyFont="1" applyBorder="1" applyAlignment="1" applyProtection="1">
      <alignment horizontal="center" vertical="center" wrapText="1"/>
    </xf>
    <xf numFmtId="0" fontId="29" fillId="18" borderId="0" xfId="0" applyFont="1" applyFill="1" applyAlignment="1" applyProtection="1">
      <alignment horizontal="center" vertical="center" wrapText="1"/>
    </xf>
    <xf numFmtId="0" fontId="29" fillId="18" borderId="0" xfId="0" applyFont="1" applyFill="1" applyAlignment="1" applyProtection="1">
      <alignment horizontal="center" vertical="center"/>
    </xf>
    <xf numFmtId="0" fontId="35" fillId="0" borderId="0" xfId="0" applyFont="1" applyAlignment="1" applyProtection="1">
      <alignment horizontal="center" vertical="center" wrapText="1"/>
    </xf>
    <xf numFmtId="0" fontId="11" fillId="7" borderId="98" xfId="0" applyFont="1" applyFill="1" applyBorder="1" applyAlignment="1" applyProtection="1">
      <alignment horizontal="center" vertical="center" wrapText="1"/>
    </xf>
    <xf numFmtId="0" fontId="11" fillId="7" borderId="99" xfId="0" applyFont="1" applyFill="1" applyBorder="1" applyAlignment="1" applyProtection="1">
      <alignment horizontal="center" vertical="center" wrapText="1"/>
    </xf>
    <xf numFmtId="0" fontId="11" fillId="7" borderId="3" xfId="0" applyFont="1" applyFill="1" applyBorder="1" applyAlignment="1" applyProtection="1">
      <alignment horizontal="center" vertical="center" wrapText="1"/>
    </xf>
    <xf numFmtId="0" fontId="8" fillId="4" borderId="4" xfId="0" applyFont="1" applyFill="1" applyBorder="1" applyAlignment="1" applyProtection="1">
      <alignment horizontal="left" vertical="center"/>
    </xf>
    <xf numFmtId="0" fontId="8" fillId="4" borderId="69" xfId="0" applyFont="1" applyFill="1" applyBorder="1" applyAlignment="1" applyProtection="1">
      <alignment horizontal="left" vertical="center"/>
    </xf>
    <xf numFmtId="0" fontId="52" fillId="0" borderId="84" xfId="0" applyFont="1" applyBorder="1" applyAlignment="1" applyProtection="1">
      <alignment horizontal="center" vertical="center" wrapText="1"/>
    </xf>
    <xf numFmtId="0" fontId="52" fillId="0" borderId="85" xfId="0" applyFont="1" applyBorder="1" applyAlignment="1" applyProtection="1">
      <alignment horizontal="center" vertical="center" wrapText="1"/>
    </xf>
    <xf numFmtId="0" fontId="52" fillId="0" borderId="86" xfId="0" applyFont="1" applyBorder="1" applyAlignment="1" applyProtection="1">
      <alignment horizontal="center" vertical="center" wrapText="1"/>
    </xf>
    <xf numFmtId="0" fontId="52" fillId="0" borderId="87" xfId="0" applyFont="1" applyBorder="1" applyAlignment="1" applyProtection="1">
      <alignment horizontal="center" vertical="center" wrapText="1"/>
    </xf>
    <xf numFmtId="0" fontId="8" fillId="6" borderId="88" xfId="0" applyFont="1" applyFill="1" applyBorder="1" applyAlignment="1" applyProtection="1">
      <alignment horizontal="center" vertical="center" wrapText="1"/>
    </xf>
    <xf numFmtId="0" fontId="33" fillId="0" borderId="86" xfId="0" applyFont="1" applyFill="1" applyBorder="1" applyAlignment="1" applyProtection="1">
      <alignment horizontal="center" vertical="center" wrapText="1"/>
    </xf>
    <xf numFmtId="0" fontId="33" fillId="0" borderId="87" xfId="0" applyFont="1" applyFill="1" applyBorder="1" applyAlignment="1" applyProtection="1">
      <alignment horizontal="center" vertical="center" wrapText="1"/>
    </xf>
    <xf numFmtId="0" fontId="33" fillId="0" borderId="89" xfId="0" applyFont="1" applyFill="1" applyBorder="1" applyAlignment="1" applyProtection="1">
      <alignment horizontal="center" vertical="center" wrapText="1"/>
    </xf>
    <xf numFmtId="0" fontId="33" fillId="0" borderId="90" xfId="0" applyFont="1" applyFill="1" applyBorder="1" applyAlignment="1" applyProtection="1">
      <alignment horizontal="center" vertical="center" wrapText="1"/>
    </xf>
    <xf numFmtId="0" fontId="31" fillId="14" borderId="94" xfId="0" applyFont="1" applyFill="1" applyBorder="1" applyAlignment="1" applyProtection="1">
      <alignment horizontal="left" vertical="center"/>
    </xf>
    <xf numFmtId="1" fontId="3" fillId="0" borderId="5" xfId="0" applyNumberFormat="1" applyFont="1" applyBorder="1" applyAlignment="1" applyProtection="1">
      <alignment horizontal="right" vertical="center" wrapText="1"/>
    </xf>
    <xf numFmtId="2" fontId="7" fillId="0" borderId="41" xfId="0" applyNumberFormat="1" applyFont="1" applyBorder="1" applyAlignment="1" applyProtection="1">
      <alignment horizontal="center" vertical="center"/>
    </xf>
    <xf numFmtId="0" fontId="54" fillId="13" borderId="41" xfId="0" applyFont="1" applyFill="1" applyBorder="1" applyAlignment="1" applyProtection="1">
      <alignment horizontal="center" vertical="center"/>
    </xf>
    <xf numFmtId="0" fontId="54" fillId="13" borderId="42" xfId="0" applyFont="1" applyFill="1" applyBorder="1" applyAlignment="1" applyProtection="1">
      <alignment horizontal="center" vertical="center"/>
    </xf>
    <xf numFmtId="0" fontId="31" fillId="20" borderId="44" xfId="0" applyFont="1" applyFill="1" applyBorder="1" applyAlignment="1" applyProtection="1">
      <alignment horizontal="left" vertical="center"/>
    </xf>
    <xf numFmtId="2" fontId="7" fillId="0" borderId="43" xfId="0" applyNumberFormat="1" applyFont="1" applyBorder="1" applyAlignment="1" applyProtection="1">
      <alignment horizontal="center" vertical="center"/>
    </xf>
    <xf numFmtId="0" fontId="54" fillId="19" borderId="43" xfId="0" applyFont="1" applyFill="1" applyBorder="1" applyAlignment="1" applyProtection="1">
      <alignment horizontal="center" vertical="center"/>
    </xf>
    <xf numFmtId="0" fontId="54" fillId="19" borderId="45" xfId="0" applyFont="1" applyFill="1" applyBorder="1" applyAlignment="1" applyProtection="1">
      <alignment horizontal="center" vertical="center"/>
    </xf>
    <xf numFmtId="0" fontId="40" fillId="12" borderId="91" xfId="0" applyFont="1" applyFill="1" applyBorder="1" applyAlignment="1" applyProtection="1">
      <alignment horizontal="center" vertical="center" wrapText="1"/>
    </xf>
    <xf numFmtId="0" fontId="40" fillId="12" borderId="92" xfId="0" applyFont="1" applyFill="1" applyBorder="1" applyAlignment="1" applyProtection="1">
      <alignment horizontal="center" vertical="center" wrapText="1"/>
    </xf>
    <xf numFmtId="0" fontId="40" fillId="12" borderId="93" xfId="0" applyFont="1" applyFill="1" applyBorder="1" applyAlignment="1" applyProtection="1">
      <alignment horizontal="center" vertical="center" wrapText="1"/>
    </xf>
    <xf numFmtId="0" fontId="34" fillId="12" borderId="94" xfId="0" applyFont="1" applyFill="1" applyBorder="1" applyAlignment="1" applyProtection="1">
      <alignment horizontal="center" vertical="center" wrapText="1"/>
    </xf>
    <xf numFmtId="0" fontId="34" fillId="12" borderId="41" xfId="0" applyFont="1" applyFill="1" applyBorder="1" applyAlignment="1" applyProtection="1">
      <alignment horizontal="center" vertical="center" wrapText="1"/>
    </xf>
    <xf numFmtId="0" fontId="51" fillId="0" borderId="0" xfId="0" applyFont="1" applyAlignment="1" applyProtection="1">
      <alignment horizontal="center" vertical="center" wrapText="1"/>
    </xf>
    <xf numFmtId="0" fontId="44" fillId="0" borderId="0" xfId="0" applyFont="1" applyBorder="1" applyAlignment="1" applyProtection="1">
      <alignment horizontal="center" vertical="center"/>
    </xf>
    <xf numFmtId="0" fontId="50" fillId="0" borderId="0" xfId="0" applyFont="1" applyBorder="1" applyAlignment="1" applyProtection="1">
      <alignment horizontal="center" vertical="center"/>
    </xf>
    <xf numFmtId="0" fontId="49" fillId="0" borderId="0" xfId="0" applyFont="1" applyBorder="1" applyAlignment="1" applyProtection="1">
      <alignment horizontal="center" vertical="center"/>
    </xf>
    <xf numFmtId="0" fontId="44" fillId="0" borderId="0" xfId="0" applyFont="1" applyAlignment="1" applyProtection="1">
      <alignment horizontal="center" vertical="center"/>
    </xf>
    <xf numFmtId="0" fontId="18" fillId="0" borderId="101"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13" fillId="10" borderId="1" xfId="0" applyFont="1" applyFill="1" applyBorder="1" applyAlignment="1" applyProtection="1">
      <alignment horizontal="center" vertical="center" wrapText="1"/>
    </xf>
    <xf numFmtId="0" fontId="2" fillId="9" borderId="1" xfId="0" applyFont="1" applyFill="1" applyBorder="1" applyAlignment="1" applyProtection="1">
      <alignment horizontal="left" vertical="center"/>
    </xf>
    <xf numFmtId="0" fontId="0" fillId="0" borderId="2" xfId="0" applyNumberFormat="1" applyBorder="1" applyAlignment="1" applyProtection="1">
      <alignment horizontal="center" vertical="center"/>
    </xf>
    <xf numFmtId="0" fontId="0" fillId="0" borderId="36" xfId="0" applyNumberFormat="1" applyBorder="1" applyAlignment="1" applyProtection="1">
      <alignment horizontal="center" vertical="center"/>
    </xf>
    <xf numFmtId="0" fontId="2" fillId="9" borderId="2" xfId="0" applyFont="1" applyFill="1" applyBorder="1" applyAlignment="1" applyProtection="1">
      <alignment horizontal="left" vertical="center"/>
    </xf>
    <xf numFmtId="0" fontId="2" fillId="9" borderId="36" xfId="0" applyFont="1" applyFill="1" applyBorder="1" applyAlignment="1" applyProtection="1">
      <alignment horizontal="left" vertical="center"/>
    </xf>
    <xf numFmtId="0" fontId="9"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0" xfId="0" applyAlignment="1">
      <alignment horizontal="center"/>
    </xf>
    <xf numFmtId="17" fontId="0" fillId="0" borderId="0" xfId="0" applyNumberFormat="1" applyAlignment="1">
      <alignment horizontal="center"/>
    </xf>
  </cellXfs>
  <cellStyles count="1">
    <cellStyle name="Normal" xfId="0" builtinId="0"/>
  </cellStyles>
  <dxfs count="5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b/>
        <i val="0"/>
        <color rgb="FFFFFF66"/>
      </font>
      <fill>
        <patternFill>
          <bgColor rgb="FFCC0099"/>
        </patternFill>
      </fill>
    </dxf>
    <dxf>
      <font>
        <b/>
        <i val="0"/>
        <color rgb="FFFFFF66"/>
      </font>
      <fill>
        <patternFill>
          <bgColor rgb="FF9900C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66FFFF"/>
        </patternFill>
      </fill>
    </dxf>
    <dxf>
      <font>
        <color rgb="FF9C0006"/>
      </font>
      <fill>
        <patternFill>
          <bgColor rgb="FFFFC7CE"/>
        </patternFill>
      </fill>
    </dxf>
    <dxf>
      <font>
        <color rgb="FF9C0006"/>
      </font>
      <fill>
        <patternFill>
          <bgColor rgb="FFFFC7CE"/>
        </patternFill>
      </fill>
    </dxf>
    <dxf>
      <fill>
        <patternFill>
          <bgColor rgb="FF66FFFF"/>
        </patternFill>
      </fill>
    </dxf>
    <dxf>
      <fill>
        <patternFill>
          <bgColor rgb="FF66FFFF"/>
        </patternFill>
      </fill>
    </dxf>
    <dxf>
      <font>
        <color rgb="FF9C0006"/>
      </font>
      <fill>
        <patternFill>
          <bgColor rgb="FFFFC7CE"/>
        </patternFill>
      </fill>
    </dxf>
    <dxf>
      <font>
        <color rgb="FF9C5700"/>
      </font>
      <fill>
        <patternFill>
          <bgColor rgb="FFFFEB9C"/>
        </patternFill>
      </fill>
    </dxf>
    <dxf>
      <fill>
        <patternFill>
          <bgColor rgb="FF66FFFF"/>
        </patternFill>
      </fill>
    </dxf>
    <dxf>
      <fill>
        <patternFill>
          <bgColor rgb="FF66FFFF"/>
        </patternFill>
      </fill>
    </dxf>
    <dxf>
      <fill>
        <patternFill>
          <bgColor rgb="FF66FFFF"/>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b/>
        <i val="0"/>
        <color rgb="FFFFFF66"/>
      </font>
      <fill>
        <patternFill>
          <bgColor rgb="FFCC0099"/>
        </patternFill>
      </fill>
    </dxf>
    <dxf>
      <font>
        <b/>
        <i val="0"/>
        <color rgb="FFFFFF66"/>
      </font>
      <fill>
        <patternFill>
          <bgColor rgb="FF9900C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66FFFF"/>
        </patternFill>
      </fill>
    </dxf>
    <dxf>
      <font>
        <color rgb="FF9C0006"/>
      </font>
      <fill>
        <patternFill>
          <bgColor rgb="FFFFC7CE"/>
        </patternFill>
      </fill>
    </dxf>
    <dxf>
      <fill>
        <patternFill>
          <bgColor rgb="FF66FFFF"/>
        </patternFill>
      </fill>
    </dxf>
    <dxf>
      <font>
        <color rgb="FF9C0006"/>
      </font>
      <fill>
        <patternFill>
          <bgColor rgb="FFFFC7CE"/>
        </patternFill>
      </fill>
    </dxf>
    <dxf>
      <font>
        <color rgb="FF9C0006"/>
      </font>
      <fill>
        <patternFill>
          <bgColor rgb="FFFFC7CE"/>
        </patternFill>
      </fill>
    </dxf>
    <dxf>
      <fill>
        <patternFill>
          <bgColor rgb="FF66FFFF"/>
        </patternFill>
      </fill>
    </dxf>
    <dxf>
      <fill>
        <patternFill>
          <bgColor rgb="FF66FFFF"/>
        </patternFill>
      </fill>
    </dxf>
    <dxf>
      <font>
        <color rgb="FF9C0006"/>
      </font>
      <fill>
        <patternFill>
          <bgColor rgb="FFFFC7CE"/>
        </patternFill>
      </fill>
    </dxf>
    <dxf>
      <font>
        <color rgb="FF9C5700"/>
      </font>
      <fill>
        <patternFill>
          <bgColor rgb="FFFFEB9C"/>
        </patternFill>
      </fill>
    </dxf>
    <dxf>
      <fill>
        <patternFill>
          <bgColor rgb="FF66FFFF"/>
        </patternFill>
      </fill>
    </dxf>
    <dxf>
      <fill>
        <patternFill>
          <bgColor rgb="FF66FFFF"/>
        </patternFill>
      </fill>
    </dxf>
    <dxf>
      <fill>
        <patternFill>
          <bgColor rgb="FF66FFFF"/>
        </patternFill>
      </fill>
    </dxf>
  </dxfs>
  <tableStyles count="0" defaultTableStyle="TableStyleMedium2" defaultPivotStyle="PivotStyleLight16"/>
  <colors>
    <mruColors>
      <color rgb="FFCC0099"/>
      <color rgb="FFCC00FF"/>
      <color rgb="FF9900CC"/>
      <color rgb="FFFFCCFF"/>
      <color rgb="FFFFCCCC"/>
      <color rgb="FFFFFF66"/>
      <color rgb="FFCC99FF"/>
      <color rgb="FFCC66FF"/>
      <color rgb="FFCC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76200</xdr:colOff>
      <xdr:row>2</xdr:row>
      <xdr:rowOff>14688</xdr:rowOff>
    </xdr:from>
    <xdr:to>
      <xdr:col>7</xdr:col>
      <xdr:colOff>571500</xdr:colOff>
      <xdr:row>2</xdr:row>
      <xdr:rowOff>771526</xdr:rowOff>
    </xdr:to>
    <xdr:sp macro="" textlink="">
      <xdr:nvSpPr>
        <xdr:cNvPr id="2" name="ZoneTexte 1">
          <a:extLst>
            <a:ext uri="{FF2B5EF4-FFF2-40B4-BE49-F238E27FC236}">
              <a16:creationId xmlns:a16="http://schemas.microsoft.com/office/drawing/2014/main" id="{3DF1F8E3-4236-4CCE-87AD-C009B9FBE474}"/>
            </a:ext>
          </a:extLst>
        </xdr:cNvPr>
        <xdr:cNvSpPr txBox="1"/>
      </xdr:nvSpPr>
      <xdr:spPr>
        <a:xfrm>
          <a:off x="76200" y="1469415"/>
          <a:ext cx="6879936" cy="7568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fr-FR" sz="1050" b="1" u="sng">
              <a:solidFill>
                <a:sysClr val="windowText" lastClr="000000"/>
              </a:solidFill>
            </a:rPr>
            <a:t>Mode d'emploi et remarques</a:t>
          </a:r>
        </a:p>
        <a:p>
          <a:pPr algn="l"/>
          <a:r>
            <a:rPr lang="fr-FR" sz="900"/>
            <a:t>- Seules les </a:t>
          </a:r>
          <a:r>
            <a:rPr lang="fr-FR" sz="900" b="1">
              <a:solidFill>
                <a:schemeClr val="accent1">
                  <a:lumMod val="50000"/>
                </a:schemeClr>
              </a:solidFill>
            </a:rPr>
            <a:t>cellules dans le cadre</a:t>
          </a:r>
          <a:r>
            <a:rPr lang="fr-FR" sz="900" b="1" baseline="0">
              <a:solidFill>
                <a:schemeClr val="accent1">
                  <a:lumMod val="50000"/>
                </a:schemeClr>
              </a:solidFill>
            </a:rPr>
            <a:t> </a:t>
          </a:r>
          <a:r>
            <a:rPr lang="fr-FR" sz="900" b="1">
              <a:solidFill>
                <a:schemeClr val="accent1">
                  <a:lumMod val="50000"/>
                </a:schemeClr>
              </a:solidFill>
            </a:rPr>
            <a:t>bleu</a:t>
          </a:r>
          <a:r>
            <a:rPr lang="fr-FR" sz="900" b="1" baseline="0">
              <a:solidFill>
                <a:schemeClr val="accent1">
                  <a:lumMod val="50000"/>
                </a:schemeClr>
              </a:solidFill>
            </a:rPr>
            <a:t> </a:t>
          </a:r>
          <a:r>
            <a:rPr lang="fr-FR" sz="900" baseline="0"/>
            <a:t>(à gauche) sont à modifier. Le reste se calcule automatiquement.</a:t>
          </a:r>
        </a:p>
        <a:p>
          <a:pPr algn="l"/>
          <a:r>
            <a:rPr lang="fr-FR" sz="900" baseline="0"/>
            <a:t>- Les </a:t>
          </a:r>
          <a:r>
            <a:rPr lang="fr-FR" sz="900" b="1" baseline="0">
              <a:solidFill>
                <a:schemeClr val="accent2">
                  <a:lumMod val="75000"/>
                </a:schemeClr>
              </a:solidFill>
            </a:rPr>
            <a:t>données des cadres orange </a:t>
          </a:r>
          <a:r>
            <a:rPr lang="fr-FR" sz="900" baseline="0"/>
            <a:t>(en haut à droite) vous permettent d'appércier l'éligibilité de votre entreprise et de votre propjet au FNE, et opter pour le régime qui apparait le plus adapté</a:t>
          </a:r>
        </a:p>
        <a:p>
          <a:pPr algn="l"/>
          <a:r>
            <a:rPr lang="fr-FR" sz="900" baseline="0"/>
            <a:t>- Les </a:t>
          </a:r>
          <a:r>
            <a:rPr lang="fr-FR" sz="900" b="1" baseline="0">
              <a:solidFill>
                <a:srgbClr val="800080"/>
              </a:solidFill>
            </a:rPr>
            <a:t>données des cadres violet /rose </a:t>
          </a:r>
          <a:r>
            <a:rPr lang="fr-FR" sz="900" baseline="0"/>
            <a:t>(en bas à droite) vous donnent le chiffrage prévisionnel de votre projet </a:t>
          </a:r>
          <a:endParaRPr lang="fr-FR"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xdr:row>
      <xdr:rowOff>203201</xdr:rowOff>
    </xdr:from>
    <xdr:to>
      <xdr:col>7</xdr:col>
      <xdr:colOff>492125</xdr:colOff>
      <xdr:row>2</xdr:row>
      <xdr:rowOff>1136650</xdr:rowOff>
    </xdr:to>
    <xdr:sp macro="" textlink="">
      <xdr:nvSpPr>
        <xdr:cNvPr id="2" name="ZoneTexte 1">
          <a:extLst>
            <a:ext uri="{FF2B5EF4-FFF2-40B4-BE49-F238E27FC236}">
              <a16:creationId xmlns:a16="http://schemas.microsoft.com/office/drawing/2014/main" id="{32694F83-57F7-4BC5-B671-2C1E98B326FD}"/>
            </a:ext>
          </a:extLst>
        </xdr:cNvPr>
        <xdr:cNvSpPr txBox="1"/>
      </xdr:nvSpPr>
      <xdr:spPr>
        <a:xfrm>
          <a:off x="57150" y="406401"/>
          <a:ext cx="6918325" cy="1168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fr-FR" sz="1050" b="1" u="sng">
              <a:solidFill>
                <a:sysClr val="windowText" lastClr="000000"/>
              </a:solidFill>
            </a:rPr>
            <a:t>Mode d'emploi et remarques</a:t>
          </a:r>
        </a:p>
        <a:p>
          <a:pPr algn="l"/>
          <a:r>
            <a:rPr lang="fr-FR" sz="900"/>
            <a:t>-  Vous</a:t>
          </a:r>
          <a:r>
            <a:rPr lang="fr-FR" sz="900" baseline="0"/>
            <a:t> devez au préalable avoir renseigné avec l'entreprise les </a:t>
          </a:r>
          <a:r>
            <a:rPr lang="fr-FR" sz="900" b="1">
              <a:solidFill>
                <a:schemeClr val="accent1">
                  <a:lumMod val="50000"/>
                </a:schemeClr>
              </a:solidFill>
            </a:rPr>
            <a:t>cellules dans le cadre</a:t>
          </a:r>
          <a:r>
            <a:rPr lang="fr-FR" sz="900" b="1" baseline="0">
              <a:solidFill>
                <a:schemeClr val="accent1">
                  <a:lumMod val="50000"/>
                </a:schemeClr>
              </a:solidFill>
            </a:rPr>
            <a:t> </a:t>
          </a:r>
          <a:r>
            <a:rPr lang="fr-FR" sz="900" b="1">
              <a:solidFill>
                <a:schemeClr val="accent1">
                  <a:lumMod val="50000"/>
                </a:schemeClr>
              </a:solidFill>
            </a:rPr>
            <a:t>bleu</a:t>
          </a:r>
          <a:r>
            <a:rPr lang="fr-FR" sz="900" b="1" baseline="0">
              <a:solidFill>
                <a:schemeClr val="accent1">
                  <a:lumMod val="50000"/>
                </a:schemeClr>
              </a:solidFill>
            </a:rPr>
            <a:t> </a:t>
          </a:r>
          <a:r>
            <a:rPr lang="fr-FR" sz="900" baseline="0"/>
            <a:t>(à gauche) dans l'onglet précédent.</a:t>
          </a:r>
        </a:p>
        <a:p>
          <a:pPr algn="l"/>
          <a:r>
            <a:rPr lang="fr-FR" sz="900" baseline="0"/>
            <a:t>- Les </a:t>
          </a:r>
          <a:r>
            <a:rPr lang="fr-FR" sz="900" b="1" baseline="0">
              <a:solidFill>
                <a:schemeClr val="accent2">
                  <a:lumMod val="75000"/>
                </a:schemeClr>
              </a:solidFill>
            </a:rPr>
            <a:t>données des cadres orange </a:t>
          </a:r>
          <a:r>
            <a:rPr lang="fr-FR" sz="900" baseline="0"/>
            <a:t>(en haut à droite) vous permettent d'apprécier l'éligibilité de l'entreprise et du projet au FNE, et choisir le régime qui apparait le plus adapté. Sauf pour les entreprises -300 qui sont orientées sytématiquement sur le régime temporaire à l'execption seule des entreprises qui ont atteint (à l'échelle du SIREN ou du groupe) ou presque le plafond de 1,8M€ d'aides dans le cadre du régime temporaire.</a:t>
          </a:r>
        </a:p>
        <a:p>
          <a:pPr algn="l"/>
          <a:r>
            <a:rPr lang="fr-FR" sz="900" baseline="0"/>
            <a:t>- Les </a:t>
          </a:r>
          <a:r>
            <a:rPr lang="fr-FR" sz="900" b="1" baseline="0">
              <a:solidFill>
                <a:srgbClr val="800080"/>
              </a:solidFill>
            </a:rPr>
            <a:t>données des cadres violet/rose </a:t>
          </a:r>
          <a:r>
            <a:rPr lang="fr-FR" sz="900" baseline="0"/>
            <a:t>(en bas à droite) vous donnent le chiffrage du projet pour chaque "régime" et vous permettront donc d'engager le dossier dès lors que le régime aura été déterminé. Les cellules en jaune comportent des informations et remarques dont les gestionnaires doivent tenir compte pour l'engagement et le réglement</a:t>
          </a:r>
          <a:endParaRPr lang="fr-FR" sz="900"/>
        </a:p>
      </xdr:txBody>
    </xdr:sp>
    <xdr:clientData/>
  </xdr:twoCellAnchor>
</xdr:wsDr>
</file>

<file path=xl/persons/person.xml><?xml version="1.0" encoding="utf-8"?>
<personList xmlns="http://schemas.microsoft.com/office/spreadsheetml/2018/threadedcomments" xmlns:x="http://schemas.openxmlformats.org/spreadsheetml/2006/main">
  <person displayName="valerie COQUARD" id="{40CE703D-FB6D-4AB2-BE93-E3050CC2F9A3}" userId="valerie COQUARD"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2" dT="2021-07-29T11:57:38.82" personId="{40CE703D-FB6D-4AB2-BE93-E3050CC2F9A3}" id="{AA805D08-E62E-4458-A9DF-421D1AFDA321}">
    <text>REM SERVICE GESTION
% de prise en charge donc respecter le prorata de chaque financement lors du régleemnt, en cas de sous réalisation / coût inférieur</text>
  </threadedComment>
  <threadedComment ref="G22" dT="2021-09-23T07:04:41.36" personId="{40CE703D-FB6D-4AB2-BE93-E3050CC2F9A3}" id="{6F8A57E9-DDF2-4EFE-8C27-5664FBA1D6AE}">
    <text>REM SERVICE GESTION
Cout horaire donc ajuster le règlement au regard de la participation effective de chaque stagiaire : 2 € /h.stg pour les heures de présence en présentiel</text>
  </threadedComment>
  <threadedComment ref="F23" dT="2021-07-29T11:57:46.89" personId="{40CE703D-FB6D-4AB2-BE93-E3050CC2F9A3}" id="{350226D3-0E18-4440-891E-FB758E55F4B1}">
    <text>REM SERVICE GESTION
% de prise en charge donc respecter le prorata de chaque financement lors du régleemnt, en cas de sous réalisation / coût inférieur</text>
  </threadedComment>
  <threadedComment ref="H23" dT="2021-09-23T07:03:57.35" personId="{40CE703D-FB6D-4AB2-BE93-E3050CC2F9A3}" id="{A37DA3E2-E5F1-4FAF-BC94-4D5262B3FD9D}">
    <text>REM SERVICE GESTION
Ajuster le règlement au regard de la participation effective de chaque stagiaire : heures de présence hors placement en AP pour les rémunérations</text>
  </threadedComment>
  <threadedComment ref="F24" dT="2021-07-29T11:57:59.85" personId="{40CE703D-FB6D-4AB2-BE93-E3050CC2F9A3}" id="{893238A2-3881-4AAF-BB54-892FC1064B1B}">
    <text>REM SERVICE GESTION
% de prise en charge donc respecter le prorata de chaque financement lors du régleemnt, en cas de sous réalisation / coût inférieur</text>
  </threadedComment>
  <threadedComment ref="F25" dT="2021-09-23T07:05:56.74" personId="{40CE703D-FB6D-4AB2-BE93-E3050CC2F9A3}" id="{971E683B-CD7A-421F-A18B-3FE38EDE4341}">
    <text>Conventionnel si la branche le prevoit et/ou VV obligatoire pour le reste à charge (pour les entreprises +300)</text>
  </threadedComment>
  <threadedComment ref="G26" dT="2021-07-29T11:56:47.66" personId="{40CE703D-FB6D-4AB2-BE93-E3050CC2F9A3}" id="{7E120208-80A2-479B-8D87-48F547DE7248}">
    <text>REM SERVICE GESTION
Cout horaire donc ajuster le règlement au regard de la participation effective de chaque stagiaire : 2 € /h.stg pour les heures de présence en présentiel</text>
  </threadedComment>
  <threadedComment ref="H26" dT="2021-07-29T11:57:08.79" personId="{40CE703D-FB6D-4AB2-BE93-E3050CC2F9A3}" id="{4532536B-A5FC-4A30-9D81-70EB64717071}">
    <text>REM SERVICE GESTION
Cout horaire donc ajuster le règlement au regard de la participation effective de chaque stagiaire : heures de présence hors placement en AP pour les rémunérations</text>
  </threadedComment>
  <threadedComment ref="E30" dT="2021-09-06T11:43:02.22" personId="{40CE703D-FB6D-4AB2-BE93-E3050CC2F9A3}" id="{3FBAEC07-CCC7-467E-A9EB-287C3FA608C7}">
    <text>VV obligatoire pour le reste à charge tant pour le CP que pour les forfait FA et rému</text>
  </threadedComment>
  <threadedComment ref="F32" dT="2021-09-06T11:43:17.24" personId="{40CE703D-FB6D-4AB2-BE93-E3050CC2F9A3}" id="{C096FFAA-D430-4C38-96DD-17F2D53759A3}">
    <text>Conventionnel si la branche le prevoit et/ou VV obligatoire pour le reste à charge</text>
  </threadedComment>
  <threadedComment ref="G32" dT="2021-09-06T11:44:14.71" personId="{40CE703D-FB6D-4AB2-BE93-E3050CC2F9A3}" id="{F378CE6D-002F-4527-8646-D2605B7CB7BD}">
    <text>Conventionnel si la branche le prevoit et/ou VV obligatoire pour le reste à charge sur la base d'un coût forfaitaire total de 2 € / h.stg pour les heures en présentiel</text>
  </threadedComment>
  <threadedComment ref="H32" dT="2021-09-06T11:44:24.83" personId="{40CE703D-FB6D-4AB2-BE93-E3050CC2F9A3}" id="{E313DE2A-8853-4363-9DA0-FC8C64D3AC58}">
    <text>Conventionnel si la branche le prevoit et/ou VV obligatoire pour le reste à charge sur la base d'un coût forfaitaire total de 11 € / h.stg</text>
  </threadedComment>
  <threadedComment ref="G34" dT="2021-07-29T11:58:31.04" personId="{40CE703D-FB6D-4AB2-BE93-E3050CC2F9A3}" id="{4B114E6C-5B28-47CD-A1EE-D11E44DAA7EE}">
    <text>REM SERVICE GESTION
Cout horaire donc ajuster le règlement au regard de la participation effective de chaque stagiaire : heures de présence en présentiel pour FA</text>
  </threadedComment>
  <threadedComment ref="H34" dT="2021-07-29T12:00:16.48" personId="{40CE703D-FB6D-4AB2-BE93-E3050CC2F9A3}" id="{D130A5B4-1644-431E-9CE9-E70E8B32C497}">
    <text>REM SERVICE GESTION
Cout horaire donc ajuster le règlement au regard de la participation effective de chaque stagiaire : heures de présence hors placement en AP pour les rémunérations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06660-B1F2-466C-A3B6-75AF8E1FA370}">
  <dimension ref="A1:M54"/>
  <sheetViews>
    <sheetView tabSelected="1" topLeftCell="A9" zoomScale="110" zoomScaleNormal="110" workbookViewId="0">
      <selection activeCell="F13" sqref="F13:H14"/>
    </sheetView>
  </sheetViews>
  <sheetFormatPr baseColWidth="10" defaultColWidth="11.54296875" defaultRowHeight="14.5" x14ac:dyDescent="0.35"/>
  <cols>
    <col min="1" max="1" width="20.1796875" style="3" customWidth="1"/>
    <col min="2" max="2" width="15.1796875" style="3" customWidth="1"/>
    <col min="3" max="3" width="17.453125" style="5" customWidth="1"/>
    <col min="4" max="4" width="1.26953125" style="3" customWidth="1"/>
    <col min="5" max="5" width="19.453125" style="3" customWidth="1"/>
    <col min="6" max="6" width="9.1796875" style="7" customWidth="1"/>
    <col min="7" max="7" width="8.7265625" style="7" customWidth="1"/>
    <col min="8" max="8" width="8.6328125" style="7" customWidth="1"/>
    <col min="9" max="9" width="3.26953125" style="3" customWidth="1"/>
    <col min="10" max="10" width="11.54296875" style="3"/>
    <col min="11" max="11" width="14.453125" style="3" customWidth="1"/>
    <col min="12" max="16384" width="11.54296875" style="3"/>
  </cols>
  <sheetData>
    <row r="1" spans="1:13" ht="17.5" customHeight="1" x14ac:dyDescent="0.35">
      <c r="A1" s="104" t="s">
        <v>211</v>
      </c>
      <c r="B1" s="104"/>
      <c r="C1" s="105"/>
      <c r="D1" s="105"/>
      <c r="E1" s="105"/>
      <c r="F1" s="105"/>
      <c r="G1" s="105"/>
      <c r="H1" s="105"/>
      <c r="I1" s="2"/>
      <c r="J1" s="2"/>
      <c r="K1" s="2"/>
      <c r="L1" s="2"/>
      <c r="M1" s="2"/>
    </row>
    <row r="2" spans="1:13" ht="97" customHeight="1" x14ac:dyDescent="0.35">
      <c r="A2" s="106" t="s">
        <v>110</v>
      </c>
      <c r="B2" s="106"/>
      <c r="C2" s="107"/>
      <c r="D2" s="107"/>
      <c r="E2" s="107"/>
      <c r="F2" s="107"/>
      <c r="G2" s="107"/>
      <c r="H2" s="107"/>
      <c r="I2" s="2"/>
      <c r="J2" s="2"/>
      <c r="K2" s="2"/>
      <c r="L2" s="2"/>
      <c r="M2" s="2"/>
    </row>
    <row r="3" spans="1:13" ht="65.25" customHeight="1" thickBot="1" x14ac:dyDescent="0.4">
      <c r="I3" s="2"/>
      <c r="J3" s="2"/>
      <c r="K3" s="2"/>
      <c r="L3" s="2"/>
      <c r="M3" s="2"/>
    </row>
    <row r="4" spans="1:13" ht="16" thickBot="1" x14ac:dyDescent="0.4">
      <c r="A4" s="108" t="s">
        <v>39</v>
      </c>
      <c r="B4" s="109"/>
      <c r="C4" s="110"/>
      <c r="E4" s="111" t="s">
        <v>85</v>
      </c>
      <c r="F4" s="112"/>
      <c r="G4" s="112"/>
      <c r="H4" s="113"/>
      <c r="I4" s="2"/>
      <c r="J4" s="2"/>
      <c r="K4" s="2"/>
      <c r="L4" s="2"/>
      <c r="M4" s="2"/>
    </row>
    <row r="5" spans="1:13" ht="14.5" customHeight="1" x14ac:dyDescent="0.35">
      <c r="A5" s="114" t="s">
        <v>30</v>
      </c>
      <c r="B5" s="115"/>
      <c r="C5" s="17"/>
      <c r="E5" s="116" t="str">
        <f>IF(OR(C5="",C8="",C9="",C10="",C11="",C13="",C15="",B17="",C21="",C25="",B29=""),'Liste déroulante'!F30,IF(C11='Liste déroulante'!$A$30,'Liste déroulante'!$F$31,IF(C13='Liste déroulante'!$F$6,'Liste déroulante'!$F$31,IF(OR(B29='Liste déroulante'!A17,B29='Liste déroulante'!A18),'Liste déroulante'!$F$31,'Liste déroulante'!$F$32))))</f>
        <v>Renseigner toutes les cellules de C5 à C29 sauf celle mentionnant "Le cas échéant" ou "si ..."</v>
      </c>
      <c r="F5" s="117"/>
      <c r="G5" s="117"/>
      <c r="H5" s="118"/>
      <c r="I5" s="2"/>
      <c r="J5" s="4"/>
      <c r="K5" s="2"/>
      <c r="L5" s="2"/>
      <c r="M5" s="2"/>
    </row>
    <row r="6" spans="1:13" x14ac:dyDescent="0.35">
      <c r="A6" s="122" t="s">
        <v>31</v>
      </c>
      <c r="B6" s="123"/>
      <c r="C6" s="10"/>
      <c r="E6" s="119"/>
      <c r="F6" s="120"/>
      <c r="G6" s="120"/>
      <c r="H6" s="121"/>
      <c r="I6" s="2"/>
      <c r="J6" s="4"/>
      <c r="K6" s="2"/>
      <c r="L6" s="2"/>
      <c r="M6" s="2"/>
    </row>
    <row r="7" spans="1:13" ht="18.649999999999999" customHeight="1" x14ac:dyDescent="0.35">
      <c r="A7" s="124" t="s">
        <v>38</v>
      </c>
      <c r="B7" s="125"/>
      <c r="C7" s="10"/>
      <c r="E7" s="119"/>
      <c r="F7" s="120"/>
      <c r="G7" s="120"/>
      <c r="H7" s="121"/>
      <c r="I7" s="2"/>
      <c r="J7" s="4"/>
      <c r="K7" s="2"/>
      <c r="L7" s="2"/>
      <c r="M7" s="2"/>
    </row>
    <row r="8" spans="1:13" x14ac:dyDescent="0.35">
      <c r="A8" s="124" t="s">
        <v>95</v>
      </c>
      <c r="B8" s="125"/>
      <c r="C8" s="89"/>
      <c r="E8" s="119"/>
      <c r="F8" s="120"/>
      <c r="G8" s="120"/>
      <c r="H8" s="121"/>
      <c r="I8" s="2"/>
      <c r="J8" s="2"/>
      <c r="K8" s="2"/>
      <c r="L8" s="2"/>
      <c r="M8" s="2"/>
    </row>
    <row r="9" spans="1:13" ht="17.25" customHeight="1" thickBot="1" x14ac:dyDescent="0.4">
      <c r="A9" s="122" t="s">
        <v>37</v>
      </c>
      <c r="B9" s="123"/>
      <c r="C9" s="11"/>
      <c r="E9" s="119"/>
      <c r="F9" s="120"/>
      <c r="G9" s="120"/>
      <c r="H9" s="121"/>
      <c r="I9" s="2"/>
      <c r="J9" s="2"/>
      <c r="K9" s="2"/>
      <c r="L9" s="2"/>
      <c r="M9" s="2"/>
    </row>
    <row r="10" spans="1:13" ht="16" thickBot="1" x14ac:dyDescent="0.4">
      <c r="A10" s="37" t="s">
        <v>87</v>
      </c>
      <c r="B10" s="38"/>
      <c r="C10" s="11"/>
      <c r="E10" s="111" t="s">
        <v>84</v>
      </c>
      <c r="F10" s="112"/>
      <c r="G10" s="112"/>
      <c r="H10" s="113"/>
      <c r="I10" s="2"/>
      <c r="J10" s="2"/>
      <c r="K10" s="2"/>
      <c r="L10" s="2"/>
      <c r="M10" s="2"/>
    </row>
    <row r="11" spans="1:13" ht="19" customHeight="1" x14ac:dyDescent="0.35">
      <c r="A11" s="37" t="s">
        <v>182</v>
      </c>
      <c r="B11" s="38"/>
      <c r="C11" s="11"/>
      <c r="E11" s="13" t="s">
        <v>41</v>
      </c>
      <c r="F11" s="126" t="str">
        <f>'Calculette FNE pour engagement'!F11</f>
        <v/>
      </c>
      <c r="G11" s="126"/>
      <c r="H11" s="127"/>
      <c r="I11" s="2"/>
      <c r="J11" s="2"/>
      <c r="K11" s="2"/>
      <c r="L11" s="2"/>
      <c r="M11" s="2"/>
    </row>
    <row r="12" spans="1:13" ht="48" customHeight="1" x14ac:dyDescent="0.35">
      <c r="A12" s="124" t="s">
        <v>190</v>
      </c>
      <c r="B12" s="125"/>
      <c r="C12" s="45">
        <f>C9*'Liste déroulante'!E2*'Calculette FNE Entreprise'!C25</f>
        <v>0</v>
      </c>
      <c r="E12" s="12" t="s">
        <v>35</v>
      </c>
      <c r="F12" s="128" t="str">
        <f>'Calculette FNE pour engagement'!F12</f>
        <v>Renseigner toutes les cellules de C5 à C29 sauf celle mentionnant "Le cas échéant" ou "si ..."</v>
      </c>
      <c r="G12" s="129"/>
      <c r="H12" s="130"/>
      <c r="I12" s="2"/>
      <c r="J12" s="2"/>
      <c r="K12" s="2"/>
      <c r="L12" s="2"/>
      <c r="M12" s="2"/>
    </row>
    <row r="13" spans="1:13" ht="19.5" customHeight="1" x14ac:dyDescent="0.35">
      <c r="A13" s="131" t="s">
        <v>34</v>
      </c>
      <c r="B13" s="132"/>
      <c r="C13" s="135"/>
      <c r="E13" s="137" t="s">
        <v>91</v>
      </c>
      <c r="F13" s="139" t="str">
        <f>'Calculette FNE pour engagement'!F13</f>
        <v/>
      </c>
      <c r="G13" s="139"/>
      <c r="H13" s="140"/>
      <c r="I13" s="2"/>
      <c r="J13" s="2"/>
      <c r="K13" s="2"/>
      <c r="L13" s="2"/>
      <c r="M13" s="2"/>
    </row>
    <row r="14" spans="1:13" ht="12" customHeight="1" thickBot="1" x14ac:dyDescent="0.4">
      <c r="A14" s="133"/>
      <c r="B14" s="134"/>
      <c r="C14" s="136"/>
      <c r="E14" s="138"/>
      <c r="F14" s="141"/>
      <c r="G14" s="141"/>
      <c r="H14" s="142"/>
      <c r="I14" s="2"/>
      <c r="J14" s="2"/>
      <c r="K14" s="2"/>
      <c r="L14" s="2"/>
      <c r="M14" s="2"/>
    </row>
    <row r="15" spans="1:13" ht="20.25" customHeight="1" x14ac:dyDescent="0.35">
      <c r="A15" s="153" t="s">
        <v>94</v>
      </c>
      <c r="B15" s="154"/>
      <c r="C15" s="157"/>
      <c r="E15" s="143" t="str">
        <f>IF(F13='Liste déroulante'!F10,'Liste déroulante'!G9,IF(F13='Liste déroulante'!F9,'Liste déroulante'!G8,""))</f>
        <v/>
      </c>
      <c r="F15" s="143"/>
      <c r="G15" s="143"/>
      <c r="H15" s="143"/>
      <c r="I15" s="2"/>
      <c r="J15" s="2"/>
      <c r="K15" s="2"/>
      <c r="L15" s="2"/>
      <c r="M15" s="2"/>
    </row>
    <row r="16" spans="1:13" ht="34.5" customHeight="1" thickBot="1" x14ac:dyDescent="0.4">
      <c r="A16" s="155"/>
      <c r="B16" s="156"/>
      <c r="C16" s="157"/>
      <c r="E16" s="144"/>
      <c r="F16" s="144"/>
      <c r="G16" s="144"/>
      <c r="H16" s="144"/>
      <c r="I16" s="2"/>
    </row>
    <row r="17" spans="1:9" ht="15" customHeight="1" thickBot="1" x14ac:dyDescent="0.4">
      <c r="A17" s="161" t="s">
        <v>76</v>
      </c>
      <c r="B17" s="164"/>
      <c r="C17" s="165"/>
      <c r="E17" s="158" t="s">
        <v>8</v>
      </c>
      <c r="F17" s="159"/>
      <c r="G17" s="159"/>
      <c r="H17" s="160"/>
      <c r="I17" s="2"/>
    </row>
    <row r="18" spans="1:9" ht="15.75" customHeight="1" thickBot="1" x14ac:dyDescent="0.4">
      <c r="A18" s="162"/>
      <c r="B18" s="166"/>
      <c r="C18" s="167"/>
      <c r="E18" s="16"/>
      <c r="F18" s="34" t="s">
        <v>6</v>
      </c>
      <c r="G18" s="35" t="s">
        <v>93</v>
      </c>
      <c r="H18" s="36" t="s">
        <v>90</v>
      </c>
      <c r="I18" s="2"/>
    </row>
    <row r="19" spans="1:9" ht="14.25" customHeight="1" x14ac:dyDescent="0.35">
      <c r="A19" s="163"/>
      <c r="B19" s="168"/>
      <c r="C19" s="169"/>
      <c r="E19" s="30" t="s">
        <v>7</v>
      </c>
      <c r="F19" s="14">
        <f>'Calculette FNE pour engagement'!F17</f>
        <v>0</v>
      </c>
      <c r="G19" s="14">
        <f>'Calculette FNE pour engagement'!G17</f>
        <v>0</v>
      </c>
      <c r="H19" s="15">
        <f>'Calculette FNE pour engagement'!H17</f>
        <v>0</v>
      </c>
      <c r="I19" s="2"/>
    </row>
    <row r="20" spans="1:9" ht="19.5" customHeight="1" x14ac:dyDescent="0.35">
      <c r="A20" s="124" t="s">
        <v>192</v>
      </c>
      <c r="B20" s="125"/>
      <c r="C20" s="11"/>
      <c r="E20" s="31" t="s">
        <v>29</v>
      </c>
      <c r="F20" s="147">
        <f>'Calculette FNE pour engagement'!F18</f>
        <v>0</v>
      </c>
      <c r="G20" s="148"/>
      <c r="H20" s="149"/>
    </row>
    <row r="21" spans="1:9" ht="19.5" customHeight="1" thickBot="1" x14ac:dyDescent="0.4">
      <c r="A21" s="124" t="s">
        <v>40</v>
      </c>
      <c r="B21" s="125"/>
      <c r="C21" s="11"/>
      <c r="E21" s="32" t="s">
        <v>2</v>
      </c>
      <c r="F21" s="150">
        <f>'Calculette FNE pour engagement'!F19</f>
        <v>0</v>
      </c>
      <c r="G21" s="151"/>
      <c r="H21" s="152"/>
      <c r="I21" s="2"/>
    </row>
    <row r="22" spans="1:9" ht="15.75" customHeight="1" thickBot="1" x14ac:dyDescent="0.4">
      <c r="A22" s="124" t="s">
        <v>198</v>
      </c>
      <c r="B22" s="125"/>
      <c r="C22" s="11"/>
      <c r="E22" s="33" t="s">
        <v>43</v>
      </c>
      <c r="F22" s="28" t="str">
        <f>'Calculette FNE pour engagement'!F20</f>
        <v/>
      </c>
      <c r="G22" s="16"/>
      <c r="H22" s="29" t="str">
        <f>IFERROR(H19/(C9*#REF!),"")</f>
        <v/>
      </c>
      <c r="I22" s="2"/>
    </row>
    <row r="23" spans="1:9" ht="24" customHeight="1" x14ac:dyDescent="0.35">
      <c r="A23" s="124" t="s">
        <v>201</v>
      </c>
      <c r="B23" s="125"/>
      <c r="C23" s="11"/>
      <c r="E23" s="175" t="s">
        <v>104</v>
      </c>
      <c r="F23" s="176"/>
      <c r="G23" s="176"/>
      <c r="H23" s="177"/>
      <c r="I23" s="2"/>
    </row>
    <row r="24" spans="1:9" ht="22" customHeight="1" x14ac:dyDescent="0.35">
      <c r="A24" s="124" t="s">
        <v>202</v>
      </c>
      <c r="B24" s="125"/>
      <c r="C24" s="11"/>
      <c r="E24" s="58" t="s">
        <v>107</v>
      </c>
      <c r="F24" s="55" t="str">
        <f>IF(F13='Liste déroulante'!F9,'Calculette FNE pour engagement'!F22,IF(F13='Liste déroulante'!F10,'Calculette FNE pour engagement'!F32,""))</f>
        <v/>
      </c>
      <c r="G24" s="55" t="str">
        <f>IF(F13='Liste déroulante'!F9,'Calculette FNE pour engagement'!G22,IF(F13='Liste déroulante'!F10,'Calculette FNE pour engagement'!G32,""))</f>
        <v/>
      </c>
      <c r="H24" s="59" t="str">
        <f>IF(F13='Liste déroulante'!F9,'Calculette FNE pour engagement'!H22,IF(F13='Liste déroulante'!F10,'Calculette FNE pour engagement'!H32,""))</f>
        <v/>
      </c>
      <c r="I24" s="2"/>
    </row>
    <row r="25" spans="1:9" ht="17.5" customHeight="1" x14ac:dyDescent="0.35">
      <c r="A25" s="124" t="s">
        <v>101</v>
      </c>
      <c r="B25" s="125"/>
      <c r="C25" s="102"/>
      <c r="E25" s="90" t="s">
        <v>108</v>
      </c>
      <c r="F25" s="65"/>
      <c r="G25" s="65"/>
      <c r="H25" s="60" t="str">
        <f>IF(F13='Liste déroulante'!F9,'Calculette FNE pour engagement'!H23,IF(F13='Liste déroulante'!F10,0,""))</f>
        <v/>
      </c>
      <c r="I25" s="2"/>
    </row>
    <row r="26" spans="1:9" ht="26.25" customHeight="1" x14ac:dyDescent="0.35">
      <c r="A26" s="170" t="s">
        <v>100</v>
      </c>
      <c r="B26" s="171"/>
      <c r="C26" s="39"/>
      <c r="E26" s="90" t="s">
        <v>109</v>
      </c>
      <c r="F26" s="55" t="str">
        <f>IF(F13='Liste déroulante'!F9,'Calculette FNE pour engagement'!F24,IF(F13='Liste déroulante'!F10,0,""))</f>
        <v/>
      </c>
      <c r="G26" s="56"/>
      <c r="H26" s="61"/>
      <c r="I26" s="2"/>
    </row>
    <row r="27" spans="1:9" ht="12.65" customHeight="1" x14ac:dyDescent="0.35">
      <c r="A27" s="145" t="s">
        <v>96</v>
      </c>
      <c r="B27" s="146"/>
      <c r="C27" s="178"/>
      <c r="E27" s="186" t="s">
        <v>33</v>
      </c>
      <c r="F27" s="66" t="str">
        <f>IFERROR(F24+F25+F26,"")</f>
        <v/>
      </c>
      <c r="G27" s="66" t="str">
        <f>IFERROR(G24+G25+G26,"")</f>
        <v/>
      </c>
      <c r="H27" s="67" t="str">
        <f>IFERROR(H24+H25+H26,"")</f>
        <v/>
      </c>
      <c r="I27" s="2"/>
    </row>
    <row r="28" spans="1:9" ht="13.5" customHeight="1" x14ac:dyDescent="0.35">
      <c r="A28" s="145"/>
      <c r="B28" s="146"/>
      <c r="C28" s="178"/>
      <c r="E28" s="187"/>
      <c r="F28" s="57" t="str">
        <f>IFERROR(F27/F19,"")</f>
        <v/>
      </c>
      <c r="G28" s="57" t="str">
        <f>IFERROR(G27/G19,"")</f>
        <v/>
      </c>
      <c r="H28" s="62" t="str">
        <f>IFERROR(H27/H19,"")</f>
        <v/>
      </c>
    </row>
    <row r="29" spans="1:9" ht="18" customHeight="1" x14ac:dyDescent="0.35">
      <c r="A29" s="145" t="s">
        <v>28</v>
      </c>
      <c r="B29" s="180"/>
      <c r="C29" s="181"/>
      <c r="E29" s="188"/>
      <c r="F29" s="173" t="str">
        <f>IFERROR(F27+G27+H27,"")</f>
        <v/>
      </c>
      <c r="G29" s="173"/>
      <c r="H29" s="174"/>
    </row>
    <row r="30" spans="1:9" ht="14.15" customHeight="1" x14ac:dyDescent="0.35">
      <c r="A30" s="145"/>
      <c r="B30" s="180"/>
      <c r="C30" s="181"/>
      <c r="E30" s="184" t="s">
        <v>186</v>
      </c>
      <c r="F30" s="68" t="str">
        <f>IFERROR(MAX(0,F19-F27),"")</f>
        <v/>
      </c>
      <c r="G30" s="68" t="str">
        <f>IFERROR(MAX(0,G19-G27),"")</f>
        <v/>
      </c>
      <c r="H30" s="69" t="str">
        <f>IFERROR(MAX(0,H19-H27),"")</f>
        <v/>
      </c>
    </row>
    <row r="31" spans="1:9" ht="27" customHeight="1" thickBot="1" x14ac:dyDescent="0.4">
      <c r="A31" s="145"/>
      <c r="B31" s="180"/>
      <c r="C31" s="181"/>
      <c r="E31" s="185"/>
      <c r="F31" s="63" t="str">
        <f>IFERROR(F30/F19,"")</f>
        <v/>
      </c>
      <c r="G31" s="63" t="str">
        <f>IFERROR(G30/G19,"")</f>
        <v/>
      </c>
      <c r="H31" s="64" t="str">
        <f>IFERROR(H30/H19,"")</f>
        <v/>
      </c>
      <c r="I31" s="9"/>
    </row>
    <row r="32" spans="1:9" ht="67.5" customHeight="1" x14ac:dyDescent="0.35">
      <c r="A32" s="145"/>
      <c r="B32" s="180"/>
      <c r="C32" s="181"/>
      <c r="E32" s="190" t="str">
        <f>IF(E5='Liste déroulante'!F30,"",IF(E5='Liste déroulante'!F31,"",IF((F30+G30+H30)=0,'Liste déroulante'!H16,IF('Calculette FNE pour engagement'!G44="","",IF('Calculette FNE pour engagement'!G44='Liste déroulante'!A30,'Liste déroulante'!H17,'Liste déroulante'!H18)))))</f>
        <v/>
      </c>
      <c r="F32" s="190"/>
      <c r="G32" s="190"/>
      <c r="H32" s="190"/>
    </row>
    <row r="33" spans="1:11" ht="1" customHeight="1" thickBot="1" x14ac:dyDescent="0.4">
      <c r="A33" s="179"/>
      <c r="B33" s="182"/>
      <c r="C33" s="183"/>
      <c r="D33" s="8"/>
      <c r="E33" s="189" t="str">
        <f>IF(H30="","",IF(H30=0,"",IF(C27=0,"",'Liste déroulante'!F35)))</f>
        <v/>
      </c>
      <c r="F33" s="189"/>
      <c r="G33" s="189"/>
      <c r="H33" s="189"/>
      <c r="I33" s="8"/>
      <c r="J33" s="8"/>
      <c r="K33" s="8"/>
    </row>
    <row r="34" spans="1:11" ht="5.15" customHeight="1" x14ac:dyDescent="0.35">
      <c r="A34" s="18"/>
      <c r="B34" s="18"/>
      <c r="C34" s="18"/>
      <c r="D34" s="8"/>
      <c r="E34" s="189"/>
      <c r="F34" s="189"/>
      <c r="G34" s="189"/>
      <c r="H34" s="189"/>
      <c r="I34" s="8"/>
      <c r="J34" s="8"/>
      <c r="K34" s="8"/>
    </row>
    <row r="35" spans="1:11" ht="27.75" customHeight="1" x14ac:dyDescent="0.35">
      <c r="A35" s="172" t="s">
        <v>193</v>
      </c>
      <c r="B35" s="172"/>
      <c r="C35" s="172"/>
      <c r="E35" s="172" t="s">
        <v>195</v>
      </c>
      <c r="F35" s="172"/>
      <c r="G35" s="172"/>
      <c r="H35" s="172"/>
      <c r="I35" s="18"/>
    </row>
    <row r="36" spans="1:11" ht="25.5" customHeight="1" x14ac:dyDescent="0.35">
      <c r="A36" s="172"/>
      <c r="B36" s="172"/>
      <c r="C36" s="172"/>
      <c r="E36" s="172"/>
      <c r="F36" s="172"/>
      <c r="G36" s="172"/>
      <c r="H36" s="172"/>
      <c r="I36" s="18"/>
    </row>
    <row r="37" spans="1:11" ht="24.75" customHeight="1" x14ac:dyDescent="0.35">
      <c r="A37" s="172"/>
      <c r="B37" s="172"/>
      <c r="C37" s="172"/>
      <c r="E37" s="172"/>
      <c r="F37" s="172"/>
      <c r="G37" s="172"/>
      <c r="H37" s="172"/>
      <c r="I37" s="18"/>
    </row>
    <row r="38" spans="1:11" ht="18.75" customHeight="1" x14ac:dyDescent="0.35">
      <c r="A38" s="172"/>
      <c r="B38" s="172"/>
      <c r="C38" s="172"/>
      <c r="E38" s="172"/>
      <c r="F38" s="172"/>
      <c r="G38" s="172"/>
      <c r="H38" s="172"/>
      <c r="I38" s="18"/>
    </row>
    <row r="39" spans="1:11" ht="18.75" customHeight="1" x14ac:dyDescent="0.35">
      <c r="A39" s="172"/>
      <c r="B39" s="172"/>
      <c r="C39" s="172"/>
      <c r="E39" s="172"/>
      <c r="F39" s="172"/>
      <c r="G39" s="172"/>
      <c r="H39" s="172"/>
      <c r="I39" s="18"/>
    </row>
    <row r="40" spans="1:11" ht="19.5" customHeight="1" x14ac:dyDescent="0.35">
      <c r="A40" s="172"/>
      <c r="B40" s="172"/>
      <c r="C40" s="172"/>
      <c r="E40" s="172"/>
      <c r="F40" s="172"/>
      <c r="G40" s="172"/>
      <c r="H40" s="172"/>
      <c r="I40" s="18"/>
    </row>
    <row r="41" spans="1:11" ht="15.75" customHeight="1" x14ac:dyDescent="0.35">
      <c r="A41" s="172"/>
      <c r="B41" s="172"/>
      <c r="C41" s="172"/>
      <c r="E41" s="172"/>
      <c r="F41" s="172"/>
      <c r="G41" s="172"/>
      <c r="H41" s="172"/>
      <c r="I41" s="18"/>
    </row>
    <row r="42" spans="1:11" x14ac:dyDescent="0.35">
      <c r="A42" s="172"/>
      <c r="B42" s="172"/>
      <c r="C42" s="172"/>
      <c r="E42" s="172"/>
      <c r="F42" s="172"/>
      <c r="G42" s="172"/>
      <c r="H42" s="172"/>
      <c r="I42" s="18"/>
    </row>
    <row r="43" spans="1:11" x14ac:dyDescent="0.35">
      <c r="A43" s="172"/>
      <c r="B43" s="172"/>
      <c r="C43" s="172"/>
      <c r="E43" s="172"/>
      <c r="F43" s="172"/>
      <c r="G43" s="172"/>
      <c r="H43" s="172"/>
      <c r="I43" s="18"/>
    </row>
    <row r="44" spans="1:11" ht="168" customHeight="1" x14ac:dyDescent="0.35">
      <c r="A44" s="172"/>
      <c r="B44" s="172"/>
      <c r="C44" s="172"/>
      <c r="E44" s="172"/>
      <c r="F44" s="172"/>
      <c r="G44" s="172"/>
      <c r="H44" s="172"/>
      <c r="I44" s="18"/>
    </row>
    <row r="45" spans="1:11" ht="31.5" customHeight="1" x14ac:dyDescent="0.35">
      <c r="A45" s="172"/>
      <c r="B45" s="172"/>
      <c r="C45" s="172"/>
      <c r="E45" s="18"/>
      <c r="F45" s="18"/>
      <c r="G45" s="18"/>
      <c r="H45" s="18"/>
    </row>
    <row r="46" spans="1:11" x14ac:dyDescent="0.35">
      <c r="A46" s="18"/>
      <c r="B46" s="18"/>
      <c r="C46" s="18"/>
      <c r="E46" s="18"/>
      <c r="F46" s="18"/>
      <c r="G46" s="18"/>
      <c r="H46" s="18"/>
    </row>
    <row r="47" spans="1:11" ht="5.25" customHeight="1" x14ac:dyDescent="0.35">
      <c r="A47" s="18"/>
      <c r="B47" s="18"/>
      <c r="C47" s="18"/>
      <c r="E47" s="18"/>
      <c r="F47" s="18"/>
      <c r="G47" s="18"/>
      <c r="H47" s="18"/>
    </row>
    <row r="48" spans="1:11" x14ac:dyDescent="0.35">
      <c r="A48" s="18"/>
      <c r="B48" s="18"/>
      <c r="C48" s="18"/>
      <c r="E48" s="18"/>
      <c r="F48" s="18"/>
      <c r="G48" s="18"/>
      <c r="H48" s="18"/>
    </row>
    <row r="49" spans="1:8" x14ac:dyDescent="0.35">
      <c r="A49" s="18"/>
      <c r="B49" s="18"/>
      <c r="C49" s="18"/>
      <c r="E49" s="18"/>
      <c r="F49" s="18"/>
      <c r="G49" s="18"/>
      <c r="H49" s="18"/>
    </row>
    <row r="50" spans="1:8" x14ac:dyDescent="0.35">
      <c r="A50" s="18"/>
      <c r="B50" s="18"/>
      <c r="C50" s="18"/>
      <c r="E50" s="18"/>
      <c r="F50" s="18"/>
      <c r="G50" s="18"/>
      <c r="H50" s="18"/>
    </row>
    <row r="51" spans="1:8" x14ac:dyDescent="0.35">
      <c r="A51" s="18"/>
      <c r="B51" s="18"/>
      <c r="C51" s="18"/>
      <c r="E51" s="18"/>
      <c r="F51" s="18"/>
      <c r="G51" s="18"/>
      <c r="H51" s="18"/>
    </row>
    <row r="52" spans="1:8" ht="131.5" customHeight="1" x14ac:dyDescent="0.35">
      <c r="A52" s="18"/>
      <c r="B52" s="18"/>
      <c r="C52" s="18"/>
      <c r="E52" s="18"/>
      <c r="F52" s="18"/>
      <c r="G52" s="18"/>
      <c r="H52" s="18"/>
    </row>
    <row r="53" spans="1:8" ht="16.5" customHeight="1" x14ac:dyDescent="0.35">
      <c r="A53" s="18"/>
      <c r="B53" s="18"/>
      <c r="C53" s="18"/>
    </row>
    <row r="54" spans="1:8" x14ac:dyDescent="0.35">
      <c r="A54" s="18"/>
      <c r="B54" s="18"/>
      <c r="C54" s="18"/>
    </row>
  </sheetData>
  <sheetProtection algorithmName="SHA-512" hashValue="WR+ln+4M6UH5BEbmH0Doq86CONl2iy1RyyZFS+gmRjtBLg9KSGDiDqTcA0H+MMi2gmgcVTBdg9j1W2ukmpf+Jg==" saltValue="qPOwp4b3r0/u9Y9v7NPccQ==" spinCount="100000" sheet="1" formatCells="0" formatColumns="0" formatRows="0" sort="0" autoFilter="0"/>
  <mergeCells count="45">
    <mergeCell ref="A35:C45"/>
    <mergeCell ref="F29:H29"/>
    <mergeCell ref="E23:H23"/>
    <mergeCell ref="C27:C28"/>
    <mergeCell ref="A29:A33"/>
    <mergeCell ref="B29:C33"/>
    <mergeCell ref="E35:H44"/>
    <mergeCell ref="E30:E31"/>
    <mergeCell ref="E27:E29"/>
    <mergeCell ref="E33:H34"/>
    <mergeCell ref="E32:H32"/>
    <mergeCell ref="E15:H16"/>
    <mergeCell ref="A25:B25"/>
    <mergeCell ref="A27:B28"/>
    <mergeCell ref="F20:H20"/>
    <mergeCell ref="F21:H21"/>
    <mergeCell ref="A21:B21"/>
    <mergeCell ref="A15:B16"/>
    <mergeCell ref="C15:C16"/>
    <mergeCell ref="E17:H17"/>
    <mergeCell ref="A17:A19"/>
    <mergeCell ref="B17:C19"/>
    <mergeCell ref="A26:B26"/>
    <mergeCell ref="A20:B20"/>
    <mergeCell ref="A22:B22"/>
    <mergeCell ref="A23:B23"/>
    <mergeCell ref="A24:B24"/>
    <mergeCell ref="E10:H10"/>
    <mergeCell ref="F11:H11"/>
    <mergeCell ref="A12:B12"/>
    <mergeCell ref="F12:H12"/>
    <mergeCell ref="A13:B14"/>
    <mergeCell ref="C13:C14"/>
    <mergeCell ref="E13:E14"/>
    <mergeCell ref="F13:H14"/>
    <mergeCell ref="A1:H1"/>
    <mergeCell ref="A2:H2"/>
    <mergeCell ref="A4:C4"/>
    <mergeCell ref="E4:H4"/>
    <mergeCell ref="A5:B5"/>
    <mergeCell ref="E5:H9"/>
    <mergeCell ref="A6:B6"/>
    <mergeCell ref="A7:B7"/>
    <mergeCell ref="A8:B8"/>
    <mergeCell ref="A9:B9"/>
  </mergeCells>
  <conditionalFormatting sqref="C6:C7 C9:C10 C22:C27 B29 C15 C13">
    <cfRule type="containsBlanks" dxfId="53" priority="31">
      <formula>LEN(TRIM(B6))=0</formula>
    </cfRule>
  </conditionalFormatting>
  <conditionalFormatting sqref="C8">
    <cfRule type="containsBlanks" dxfId="52" priority="19">
      <formula>LEN(TRIM(C8))=0</formula>
    </cfRule>
  </conditionalFormatting>
  <conditionalFormatting sqref="C5">
    <cfRule type="containsBlanks" dxfId="51" priority="18">
      <formula>LEN(TRIM(C5))=0</formula>
    </cfRule>
  </conditionalFormatting>
  <conditionalFormatting sqref="F22">
    <cfRule type="cellIs" dxfId="50" priority="17" operator="greaterThan">
      <formula>80</formula>
    </cfRule>
  </conditionalFormatting>
  <conditionalFormatting sqref="C20">
    <cfRule type="cellIs" dxfId="49" priority="4" operator="greaterThan">
      <formula>$G$36</formula>
    </cfRule>
    <cfRule type="containsBlanks" dxfId="48" priority="16">
      <formula>LEN(TRIM(C20))=0</formula>
    </cfRule>
  </conditionalFormatting>
  <conditionalFormatting sqref="B17">
    <cfRule type="containsBlanks" dxfId="47" priority="15">
      <formula>LEN(TRIM(B17))=0</formula>
    </cfRule>
  </conditionalFormatting>
  <conditionalFormatting sqref="C26">
    <cfRule type="cellIs" dxfId="46" priority="8" operator="greaterThan">
      <formula>$C$25</formula>
    </cfRule>
  </conditionalFormatting>
  <conditionalFormatting sqref="C27">
    <cfRule type="cellIs" dxfId="45" priority="7" operator="greaterThan">
      <formula>$C$26*$C$9</formula>
    </cfRule>
  </conditionalFormatting>
  <conditionalFormatting sqref="C11:C12">
    <cfRule type="containsBlanks" dxfId="44" priority="3">
      <formula>LEN(TRIM(C11))=0</formula>
    </cfRule>
  </conditionalFormatting>
  <conditionalFormatting sqref="F30:H30">
    <cfRule type="cellIs" dxfId="43" priority="2" operator="greaterThan">
      <formula>0</formula>
    </cfRule>
  </conditionalFormatting>
  <conditionalFormatting sqref="C21">
    <cfRule type="containsBlanks" dxfId="42" priority="1">
      <formula>LEN(TRIM(C21))=0</formula>
    </cfRule>
  </conditionalFormatting>
  <dataValidations count="7">
    <dataValidation type="list" allowBlank="1" showInputMessage="1" showErrorMessage="1" sqref="B17" xr:uid="{105B578B-9B24-416D-B981-3D8FD54C90FD}">
      <formula1>SECTEURBRANCHE</formula1>
    </dataValidation>
    <dataValidation type="list" allowBlank="1" showInputMessage="1" showErrorMessage="1" sqref="B29" xr:uid="{B502B442-0417-4590-BEFF-FB132D0D1EA1}">
      <formula1>ACTION</formula1>
    </dataValidation>
    <dataValidation type="list" allowBlank="1" showInputMessage="1" showErrorMessage="1" sqref="C24" xr:uid="{140DEA81-638A-4631-90F7-30A1659766A3}">
      <formula1>BILANANNUEL</formula1>
    </dataValidation>
    <dataValidation type="list" allowBlank="1" showInputMessage="1" showErrorMessage="1" sqref="C23" xr:uid="{D91967E1-DFA5-4619-880F-FCE4F2FEFBCA}">
      <formula1>CAANNUEL</formula1>
    </dataValidation>
    <dataValidation type="list" allowBlank="1" showInputMessage="1" showErrorMessage="1" sqref="C15" xr:uid="{18FBE893-DE18-4F64-9E10-5BCA53A63197}">
      <formula1>PlafondAidesTemp</formula1>
    </dataValidation>
    <dataValidation type="list" allowBlank="1" showInputMessage="1" showErrorMessage="1" sqref="C11" xr:uid="{77BE3910-5814-430F-81BB-A0CEACE1899C}">
      <formula1>ON</formula1>
    </dataValidation>
    <dataValidation type="list" allowBlank="1" showInputMessage="1" showErrorMessage="1" sqref="C13" xr:uid="{CF0E1ECB-39AF-4CD0-AF68-C03B68BF72E6}">
      <formula1>SITUATIONENT</formula1>
    </dataValidation>
  </dataValidations>
  <pageMargins left="0.19685039370078741" right="0.19685039370078741" top="0.35433070866141736" bottom="0.35433070866141736" header="0" footer="0"/>
  <pageSetup paperSize="9"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9" operator="equal" id="{928159A7-8F3B-411E-897D-2383E13AF688}">
            <xm:f>'Liste déroulante'!$A$18</xm:f>
            <x14:dxf>
              <font>
                <color rgb="FF9C0006"/>
              </font>
              <fill>
                <patternFill>
                  <bgColor rgb="FFFFC7CE"/>
                </patternFill>
              </fill>
            </x14:dxf>
          </x14:cfRule>
          <x14:cfRule type="cellIs" priority="30" operator="equal" id="{B8D80901-916B-4690-A448-FD8E3B683EC1}">
            <xm:f>'Liste déroulante'!$A$17</xm:f>
            <x14:dxf>
              <font>
                <color rgb="FF9C0006"/>
              </font>
              <fill>
                <patternFill>
                  <bgColor rgb="FFFFC7CE"/>
                </patternFill>
              </fill>
            </x14:dxf>
          </x14:cfRule>
          <xm:sqref>B29</xm:sqref>
        </x14:conditionalFormatting>
        <x14:conditionalFormatting xmlns:xm="http://schemas.microsoft.com/office/excel/2006/main">
          <x14:cfRule type="cellIs" priority="28" operator="equal" id="{808C28E2-746D-4C5C-A46A-CE914E45CC05}">
            <xm:f>'Liste déroulante'!$A$10</xm:f>
            <x14:dxf>
              <font>
                <color rgb="FF9C5700"/>
              </font>
              <fill>
                <patternFill>
                  <bgColor rgb="FFFFEB9C"/>
                </patternFill>
              </fill>
            </x14:dxf>
          </x14:cfRule>
          <xm:sqref>C15</xm:sqref>
        </x14:conditionalFormatting>
        <x14:conditionalFormatting xmlns:xm="http://schemas.microsoft.com/office/excel/2006/main">
          <x14:cfRule type="cellIs" priority="22" operator="equal" id="{7A4A8D0A-32C8-412A-BF45-D4636E6F87E7}">
            <xm:f>'Liste déroulante'!$F$32</xm:f>
            <x14:dxf>
              <font>
                <color rgb="FF006100"/>
              </font>
              <fill>
                <patternFill>
                  <bgColor rgb="FFC6EFCE"/>
                </patternFill>
              </fill>
            </x14:dxf>
          </x14:cfRule>
          <x14:cfRule type="cellIs" priority="23" operator="equal" id="{A2E84C66-F8FD-459E-B008-402EBD8CA088}">
            <xm:f>'Liste déroulante'!$F$31</xm:f>
            <x14:dxf>
              <font>
                <color rgb="FF9C0006"/>
              </font>
              <fill>
                <patternFill>
                  <bgColor rgb="FFFFC7CE"/>
                </patternFill>
              </fill>
            </x14:dxf>
          </x14:cfRule>
          <x14:cfRule type="cellIs" priority="24" operator="equal" id="{864B60B3-1AAB-4EA5-9873-8245EE9BACE6}">
            <xm:f>'Liste déroulante'!$F$30</xm:f>
            <x14:dxf>
              <font>
                <color rgb="FF9C5700"/>
              </font>
              <fill>
                <patternFill>
                  <bgColor rgb="FFFFEB9C"/>
                </patternFill>
              </fill>
            </x14:dxf>
          </x14:cfRule>
          <xm:sqref>E5</xm:sqref>
        </x14:conditionalFormatting>
        <x14:conditionalFormatting xmlns:xm="http://schemas.microsoft.com/office/excel/2006/main">
          <x14:cfRule type="cellIs" priority="20" operator="equal" id="{CA9387FC-3D0A-4238-8340-FFA44B5A0C0A}">
            <xm:f>'Liste déroulante'!$A$29</xm:f>
            <x14:dxf>
              <font>
                <color rgb="FF006100"/>
              </font>
              <fill>
                <patternFill>
                  <bgColor rgb="FFC6EFCE"/>
                </patternFill>
              </fill>
            </x14:dxf>
          </x14:cfRule>
          <x14:cfRule type="cellIs" priority="21" operator="equal" id="{1C203311-4095-483B-A1F0-F56E6F0805CF}">
            <xm:f>'Liste déroulante'!$A$30</xm:f>
            <x14:dxf>
              <font>
                <color rgb="FF9C0006"/>
              </font>
              <fill>
                <patternFill>
                  <bgColor rgb="FFFFC7CE"/>
                </patternFill>
              </fill>
            </x14:dxf>
          </x14:cfRule>
          <xm:sqref>F12</xm:sqref>
        </x14:conditionalFormatting>
        <x14:conditionalFormatting xmlns:xm="http://schemas.microsoft.com/office/excel/2006/main">
          <x14:cfRule type="cellIs" priority="14" operator="equal" id="{604DA15C-4993-4CF2-AC61-43E35A01FEE5}">
            <xm:f>'Liste déroulante'!$F$30</xm:f>
            <x14:dxf>
              <font>
                <color rgb="FF9C5700"/>
              </font>
              <fill>
                <patternFill>
                  <bgColor rgb="FFFFEB9C"/>
                </patternFill>
              </fill>
            </x14:dxf>
          </x14:cfRule>
          <xm:sqref>F12:H12 F13</xm:sqref>
        </x14:conditionalFormatting>
        <x14:conditionalFormatting xmlns:xm="http://schemas.microsoft.com/office/excel/2006/main">
          <x14:cfRule type="cellIs" priority="5" operator="equal" id="{686A2FB8-2523-481D-BE4F-60100FF48CF7}">
            <xm:f>'Liste déroulante'!$F$9</xm:f>
            <x14:dxf>
              <font>
                <b/>
                <i val="0"/>
                <color rgb="FFFFFF66"/>
              </font>
              <fill>
                <patternFill>
                  <bgColor rgb="FF9900CC"/>
                </patternFill>
              </fill>
            </x14:dxf>
          </x14:cfRule>
          <x14:cfRule type="cellIs" priority="6" operator="equal" id="{129B66F9-DD20-489E-892F-91820CEEEE7C}">
            <xm:f>'Liste déroulante'!$F$10</xm:f>
            <x14:dxf>
              <font>
                <b/>
                <i val="0"/>
                <color rgb="FFFFFF66"/>
              </font>
              <fill>
                <patternFill>
                  <bgColor rgb="FFCC0099"/>
                </patternFill>
              </fill>
            </x14:dxf>
          </x14:cfRule>
          <xm:sqref>F13</xm:sqref>
        </x14:conditionalFormatting>
        <x14:conditionalFormatting xmlns:xm="http://schemas.microsoft.com/office/excel/2006/main">
          <x14:cfRule type="cellIs" priority="52" operator="equal" id="{2B76C186-8DA0-45EB-B4B7-1B67F1F5EC3A}">
            <xm:f>'Liste déroulante'!#REF!</xm:f>
            <x14:dxf>
              <font>
                <color rgb="FF9C5700"/>
              </font>
              <fill>
                <patternFill>
                  <bgColor rgb="FFFFEB9C"/>
                </patternFill>
              </fill>
            </x14:dxf>
          </x14:cfRule>
          <x14:cfRule type="cellIs" priority="53" operator="equal" id="{A27420B1-BB00-483D-B3AF-6CA06BD2398D}">
            <xm:f>'Liste déroulante'!$A$22</xm:f>
            <x14:dxf>
              <font>
                <color rgb="FF006100"/>
              </font>
              <fill>
                <patternFill>
                  <bgColor rgb="FFC6EFCE"/>
                </patternFill>
              </fill>
            </x14:dxf>
          </x14:cfRule>
          <x14:cfRule type="cellIs" priority="54" operator="equal" id="{3960C9FD-62BF-44A3-8113-263C9F9108C6}">
            <xm:f>'Liste déroulante'!$A$21</xm:f>
            <x14:dxf>
              <font>
                <color rgb="FF006100"/>
              </font>
              <fill>
                <patternFill>
                  <bgColor rgb="FFC6EFCE"/>
                </patternFill>
              </fill>
            </x14:dxf>
          </x14:cfRule>
          <x14:cfRule type="cellIs" priority="55" operator="equal" id="{05F5947B-3523-4116-99EA-4CF0D367935D}">
            <xm:f>'Liste déroulante'!$A$20</xm:f>
            <x14:dxf>
              <font>
                <color rgb="FF006100"/>
              </font>
              <fill>
                <patternFill>
                  <bgColor rgb="FFC6EFCE"/>
                </patternFill>
              </fill>
            </x14:dxf>
          </x14:cfRule>
          <x14:cfRule type="cellIs" priority="56" operator="equal" id="{04808D74-E7E2-488E-B595-A07BC76E2F7E}">
            <xm:f>'Liste déroulante'!$A$19</xm:f>
            <x14:dxf>
              <font>
                <color rgb="FF006100"/>
              </font>
              <fill>
                <patternFill>
                  <bgColor rgb="FFC6EFCE"/>
                </patternFill>
              </fill>
            </x14:dxf>
          </x14:cfRule>
          <xm:sqref>B29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CE79D-B2B4-44E8-AD45-BB0D9909A707}">
  <dimension ref="A1:S57"/>
  <sheetViews>
    <sheetView topLeftCell="A9" zoomScaleNormal="100" workbookViewId="0">
      <selection activeCell="F13" sqref="F13:H14"/>
    </sheetView>
  </sheetViews>
  <sheetFormatPr baseColWidth="10" defaultColWidth="11.54296875" defaultRowHeight="14.5" x14ac:dyDescent="0.35"/>
  <cols>
    <col min="1" max="1" width="20.1796875" style="3" customWidth="1"/>
    <col min="2" max="2" width="19.453125" style="3" customWidth="1"/>
    <col min="3" max="3" width="17.7265625" style="5" customWidth="1"/>
    <col min="4" max="4" width="0.81640625" style="3" customWidth="1"/>
    <col min="5" max="5" width="18.453125" style="3" customWidth="1"/>
    <col min="6" max="6" width="8.1796875" style="7" customWidth="1"/>
    <col min="7" max="7" width="8" style="7" customWidth="1"/>
    <col min="8" max="8" width="7.54296875" style="7" customWidth="1"/>
    <col min="9" max="9" width="3.26953125" style="3" customWidth="1"/>
    <col min="10" max="10" width="8.453125" style="3" customWidth="1"/>
    <col min="11" max="11" width="5.453125" style="3" customWidth="1"/>
    <col min="12" max="12" width="5.26953125" style="3" customWidth="1"/>
    <col min="13" max="13" width="8.7265625" style="3" customWidth="1"/>
    <col min="14" max="14" width="11.54296875" style="82"/>
    <col min="15" max="15" width="17.54296875" style="82" customWidth="1"/>
    <col min="16" max="16" width="30.1796875" style="82" customWidth="1"/>
    <col min="17" max="16384" width="11.54296875" style="3"/>
  </cols>
  <sheetData>
    <row r="1" spans="1:13" ht="16" customHeight="1" x14ac:dyDescent="0.35">
      <c r="A1" s="210" t="s">
        <v>210</v>
      </c>
      <c r="B1" s="210"/>
      <c r="C1" s="211"/>
      <c r="D1" s="211"/>
      <c r="E1" s="211"/>
      <c r="F1" s="211"/>
      <c r="G1" s="211"/>
      <c r="H1" s="211"/>
      <c r="I1" s="2"/>
      <c r="J1" s="2"/>
      <c r="K1" s="2"/>
      <c r="L1" s="2"/>
      <c r="M1" s="2"/>
    </row>
    <row r="2" spans="1:13" ht="18.649999999999999" customHeight="1" x14ac:dyDescent="0.35">
      <c r="A2" s="212" t="s">
        <v>102</v>
      </c>
      <c r="B2" s="212"/>
      <c r="C2" s="212"/>
      <c r="D2" s="212"/>
      <c r="E2" s="212"/>
      <c r="F2" s="212"/>
      <c r="G2" s="212"/>
      <c r="H2" s="212"/>
      <c r="I2" s="2"/>
      <c r="J2" s="2"/>
      <c r="K2" s="2"/>
      <c r="L2" s="2"/>
      <c r="M2" s="2"/>
    </row>
    <row r="3" spans="1:13" ht="93.5" customHeight="1" thickBot="1" x14ac:dyDescent="0.4">
      <c r="I3" s="2"/>
      <c r="J3" s="2"/>
      <c r="K3" s="2"/>
      <c r="L3" s="2"/>
      <c r="M3" s="2"/>
    </row>
    <row r="4" spans="1:13" ht="27.5" customHeight="1" thickBot="1" x14ac:dyDescent="0.4">
      <c r="A4" s="213" t="s">
        <v>215</v>
      </c>
      <c r="B4" s="214"/>
      <c r="C4" s="215"/>
      <c r="E4" s="111" t="s">
        <v>85</v>
      </c>
      <c r="F4" s="112"/>
      <c r="G4" s="112"/>
      <c r="H4" s="113"/>
      <c r="I4" s="2"/>
      <c r="J4" s="2"/>
      <c r="K4" s="2"/>
      <c r="L4" s="2"/>
      <c r="M4" s="2"/>
    </row>
    <row r="5" spans="1:13" ht="14.5" customHeight="1" x14ac:dyDescent="0.35">
      <c r="A5" s="216" t="s">
        <v>30</v>
      </c>
      <c r="B5" s="217"/>
      <c r="C5" s="47">
        <f>'Calculette FNE Entreprise'!C5</f>
        <v>0</v>
      </c>
      <c r="E5" s="116" t="str">
        <f>'Calculette FNE Entreprise'!E5</f>
        <v>Renseigner toutes les cellules de C5 à C29 sauf celle mentionnant "Le cas échéant" ou "si ..."</v>
      </c>
      <c r="F5" s="117"/>
      <c r="G5" s="117"/>
      <c r="H5" s="118"/>
      <c r="I5" s="2"/>
      <c r="J5" s="4"/>
      <c r="K5" s="2"/>
      <c r="L5" s="2"/>
      <c r="M5" s="2"/>
    </row>
    <row r="6" spans="1:13" x14ac:dyDescent="0.35">
      <c r="A6" s="216" t="s">
        <v>31</v>
      </c>
      <c r="B6" s="217"/>
      <c r="C6" s="47">
        <f>'Calculette FNE Entreprise'!C6</f>
        <v>0</v>
      </c>
      <c r="E6" s="119"/>
      <c r="F6" s="120"/>
      <c r="G6" s="120"/>
      <c r="H6" s="121"/>
      <c r="I6" s="2"/>
      <c r="J6" s="4"/>
      <c r="K6" s="2"/>
      <c r="L6" s="2"/>
      <c r="M6" s="2"/>
    </row>
    <row r="7" spans="1:13" ht="36" customHeight="1" x14ac:dyDescent="0.35">
      <c r="A7" s="193" t="s">
        <v>38</v>
      </c>
      <c r="B7" s="194"/>
      <c r="C7" s="47">
        <f>'Calculette FNE Entreprise'!C7</f>
        <v>0</v>
      </c>
      <c r="E7" s="119"/>
      <c r="F7" s="120"/>
      <c r="G7" s="120"/>
      <c r="H7" s="121"/>
      <c r="I7" s="2"/>
      <c r="J7" s="4"/>
      <c r="K7" s="2"/>
      <c r="L7" s="2"/>
      <c r="M7" s="2"/>
    </row>
    <row r="8" spans="1:13" x14ac:dyDescent="0.35">
      <c r="A8" s="193" t="s">
        <v>95</v>
      </c>
      <c r="B8" s="194"/>
      <c r="C8" s="48">
        <f>'Calculette FNE Entreprise'!C8</f>
        <v>0</v>
      </c>
      <c r="E8" s="119"/>
      <c r="F8" s="120"/>
      <c r="G8" s="120"/>
      <c r="H8" s="121"/>
      <c r="I8" s="2"/>
      <c r="J8" s="2"/>
      <c r="K8" s="2"/>
      <c r="L8" s="2"/>
      <c r="M8" s="2"/>
    </row>
    <row r="9" spans="1:13" ht="16" customHeight="1" thickBot="1" x14ac:dyDescent="0.4">
      <c r="A9" s="216" t="s">
        <v>37</v>
      </c>
      <c r="B9" s="217"/>
      <c r="C9" s="48">
        <f>'Calculette FNE Entreprise'!C9</f>
        <v>0</v>
      </c>
      <c r="E9" s="119"/>
      <c r="F9" s="120"/>
      <c r="G9" s="120"/>
      <c r="H9" s="121"/>
      <c r="I9" s="2"/>
      <c r="J9" s="2"/>
      <c r="K9" s="2"/>
      <c r="L9" s="2"/>
      <c r="M9" s="2"/>
    </row>
    <row r="10" spans="1:13" ht="16" thickBot="1" x14ac:dyDescent="0.4">
      <c r="A10" s="37" t="s">
        <v>87</v>
      </c>
      <c r="B10" s="77"/>
      <c r="C10" s="48">
        <f>'Calculette FNE Entreprise'!C10</f>
        <v>0</v>
      </c>
      <c r="E10" s="111" t="s">
        <v>84</v>
      </c>
      <c r="F10" s="112"/>
      <c r="G10" s="112"/>
      <c r="H10" s="113"/>
      <c r="I10" s="2"/>
      <c r="J10" s="2"/>
      <c r="K10" s="2"/>
      <c r="L10" s="2"/>
      <c r="M10" s="2"/>
    </row>
    <row r="11" spans="1:13" ht="19" customHeight="1" x14ac:dyDescent="0.35">
      <c r="A11" s="37" t="s">
        <v>181</v>
      </c>
      <c r="B11" s="77"/>
      <c r="C11" s="48">
        <f>'Calculette FNE Entreprise'!C11</f>
        <v>0</v>
      </c>
      <c r="E11" s="71" t="s">
        <v>41</v>
      </c>
      <c r="F11" s="218" t="str">
        <f>IF('Calculette FNE Entreprise'!C21="","",IF(MAX(C21,C22)&gt;249.999,'Liste déroulante'!D11,IF(OR(C23=0,C24=0),'Liste déroulante'!D12,IF(AND((MAX(C21,C22))&lt;50,OR(C23='Liste déroulante'!$A$12,C24='Liste déroulante'!$B$12)),'Liste déroulante'!$D$9,IF(AND((MAX(C21,C22))&lt;250,OR(C23='Liste déroulante'!$A$12,C23='Liste déroulante'!$A$13,C24='Liste déroulante'!$B$12,C24='Liste déroulante'!$B$13)),'Liste déroulante'!$D$10,'Liste déroulante'!$D$11)))))</f>
        <v/>
      </c>
      <c r="G11" s="218"/>
      <c r="H11" s="219"/>
      <c r="I11" s="2"/>
      <c r="J11" s="2"/>
      <c r="K11" s="2"/>
      <c r="L11" s="2"/>
      <c r="M11" s="2"/>
    </row>
    <row r="12" spans="1:13" ht="48.75" customHeight="1" x14ac:dyDescent="0.35">
      <c r="A12" s="193" t="s">
        <v>180</v>
      </c>
      <c r="B12" s="194"/>
      <c r="C12" s="49">
        <f>'Calculette FNE Entreprise'!C12</f>
        <v>0</v>
      </c>
      <c r="E12" s="12" t="s">
        <v>35</v>
      </c>
      <c r="F12" s="220" t="str">
        <f>IF(C13=0,'Liste déroulante'!F30,IF(C15=0,"",IF(C15='Liste déroulante'!A10,'Liste déroulante'!A30,'Liste déroulante'!A29)))</f>
        <v>Renseigner toutes les cellules de C5 à C29 sauf celle mentionnant "Le cas échéant" ou "si ..."</v>
      </c>
      <c r="G12" s="220"/>
      <c r="H12" s="221"/>
      <c r="I12" s="2"/>
      <c r="J12" s="2"/>
      <c r="K12" s="2"/>
      <c r="L12" s="2"/>
      <c r="M12" s="2"/>
    </row>
    <row r="13" spans="1:13" ht="19.5" customHeight="1" x14ac:dyDescent="0.35">
      <c r="A13" s="193" t="s">
        <v>34</v>
      </c>
      <c r="B13" s="194"/>
      <c r="C13" s="197">
        <f>'Calculette FNE Entreprise'!C13</f>
        <v>0</v>
      </c>
      <c r="E13" s="137" t="s">
        <v>91</v>
      </c>
      <c r="F13" s="223" t="str">
        <f>IF(E5='Liste déroulante'!F30,"",IF(E5='Liste déroulante'!F31,"",IF(F12='Liste déroulante'!A30,'Liste déroulante'!F10,IF(C21&lt;300,'Liste déroulante'!F9,IF(F36&gt;F28,'Liste déroulante'!F10,'Liste déroulante'!F9)))))</f>
        <v/>
      </c>
      <c r="G13" s="223"/>
      <c r="H13" s="224"/>
      <c r="I13" s="2"/>
      <c r="J13" s="192" t="str">
        <f>IF(F13='Liste déroulante'!F10,'Liste déroulante'!G9,"")</f>
        <v/>
      </c>
      <c r="K13" s="192"/>
      <c r="L13" s="192"/>
      <c r="M13" s="192"/>
    </row>
    <row r="14" spans="1:13" ht="12" customHeight="1" thickBot="1" x14ac:dyDescent="0.4">
      <c r="A14" s="193"/>
      <c r="B14" s="194"/>
      <c r="C14" s="197">
        <f>'Calculette FNE Entreprise'!C14</f>
        <v>0</v>
      </c>
      <c r="E14" s="222"/>
      <c r="F14" s="225"/>
      <c r="G14" s="225"/>
      <c r="H14" s="226"/>
      <c r="I14" s="2"/>
      <c r="J14" s="192"/>
      <c r="K14" s="192"/>
      <c r="L14" s="192"/>
      <c r="M14" s="192"/>
    </row>
    <row r="15" spans="1:13" ht="20.25" customHeight="1" thickBot="1" x14ac:dyDescent="0.4">
      <c r="A15" s="195" t="s">
        <v>94</v>
      </c>
      <c r="B15" s="196"/>
      <c r="C15" s="197">
        <f>'Calculette FNE Entreprise'!C15</f>
        <v>0</v>
      </c>
      <c r="E15" s="158" t="s">
        <v>8</v>
      </c>
      <c r="F15" s="159"/>
      <c r="G15" s="159"/>
      <c r="H15" s="160"/>
      <c r="I15" s="2"/>
      <c r="J15" s="2"/>
      <c r="K15" s="2"/>
      <c r="L15" s="2"/>
      <c r="M15" s="2"/>
    </row>
    <row r="16" spans="1:13" ht="18" customHeight="1" thickBot="1" x14ac:dyDescent="0.4">
      <c r="A16" s="195"/>
      <c r="B16" s="196"/>
      <c r="C16" s="197">
        <f>'Calculette FNE Entreprise'!C16</f>
        <v>0</v>
      </c>
      <c r="E16" s="16"/>
      <c r="F16" s="34" t="s">
        <v>6</v>
      </c>
      <c r="G16" s="35" t="s">
        <v>93</v>
      </c>
      <c r="H16" s="36" t="s">
        <v>90</v>
      </c>
      <c r="I16" s="2"/>
    </row>
    <row r="17" spans="1:19" ht="15" customHeight="1" x14ac:dyDescent="0.35">
      <c r="A17" s="193" t="s">
        <v>76</v>
      </c>
      <c r="B17" s="198">
        <f>'Calculette FNE Entreprise'!B17</f>
        <v>0</v>
      </c>
      <c r="C17" s="199"/>
      <c r="E17" s="30" t="s">
        <v>7</v>
      </c>
      <c r="F17" s="14">
        <f>C8</f>
        <v>0</v>
      </c>
      <c r="G17" s="14">
        <f>C10*'Liste déroulante'!E1*C25</f>
        <v>0</v>
      </c>
      <c r="H17" s="15">
        <f>C12</f>
        <v>0</v>
      </c>
      <c r="I17" s="2"/>
    </row>
    <row r="18" spans="1:19" ht="15.75" customHeight="1" x14ac:dyDescent="0.35">
      <c r="A18" s="193"/>
      <c r="B18" s="198"/>
      <c r="C18" s="199"/>
      <c r="E18" s="31" t="s">
        <v>29</v>
      </c>
      <c r="F18" s="147">
        <f>F17+G17+H17</f>
        <v>0</v>
      </c>
      <c r="G18" s="148"/>
      <c r="H18" s="149"/>
      <c r="I18" s="2"/>
    </row>
    <row r="19" spans="1:19" ht="14.25" customHeight="1" thickBot="1" x14ac:dyDescent="0.4">
      <c r="A19" s="193"/>
      <c r="B19" s="198"/>
      <c r="C19" s="199"/>
      <c r="E19" s="32" t="s">
        <v>2</v>
      </c>
      <c r="F19" s="150">
        <f>C25</f>
        <v>0</v>
      </c>
      <c r="G19" s="151"/>
      <c r="H19" s="152"/>
      <c r="I19" s="2"/>
    </row>
    <row r="20" spans="1:19" ht="19.5" customHeight="1" thickBot="1" x14ac:dyDescent="0.4">
      <c r="A20" s="193" t="s">
        <v>77</v>
      </c>
      <c r="B20" s="194"/>
      <c r="C20" s="48">
        <f>'Calculette FNE Entreprise'!C20</f>
        <v>0</v>
      </c>
      <c r="E20" s="33" t="s">
        <v>43</v>
      </c>
      <c r="F20" s="28" t="str">
        <f>IFERROR(F17/(C9*F19),"")</f>
        <v/>
      </c>
      <c r="G20" s="16"/>
      <c r="H20" s="29" t="str">
        <f>IFERROR(H17/(C9*#REF!),"")</f>
        <v/>
      </c>
      <c r="N20" s="88"/>
      <c r="O20" s="88"/>
      <c r="P20" s="88"/>
    </row>
    <row r="21" spans="1:19" ht="20.5" customHeight="1" x14ac:dyDescent="0.35">
      <c r="A21" s="124" t="s">
        <v>40</v>
      </c>
      <c r="B21" s="125"/>
      <c r="C21" s="48">
        <f>'Calculette FNE Entreprise'!C21</f>
        <v>0</v>
      </c>
      <c r="E21" s="200" t="s">
        <v>36</v>
      </c>
      <c r="F21" s="201"/>
      <c r="G21" s="201"/>
      <c r="H21" s="202"/>
      <c r="I21" s="2"/>
      <c r="J21" s="191" t="str">
        <f>IF(AND(F13='Liste déroulante'!F9,F28&gt;0),'Liste déroulante'!F26,"")</f>
        <v/>
      </c>
      <c r="K21" s="191"/>
      <c r="L21" s="191"/>
      <c r="M21" s="191"/>
      <c r="N21" s="244" t="str">
        <f>IF(J21="","",IF(F13='Liste déroulante'!F9,'Liste déroulante'!A25,""))</f>
        <v/>
      </c>
      <c r="O21" s="244"/>
      <c r="P21" s="244"/>
      <c r="Q21" s="241" t="str">
        <f>IF(AND(G44='Liste déroulante'!A29,(OR(F37&gt;0,G37&gt;0,H37&gt;0))),'Liste déroulante'!F36,"")</f>
        <v/>
      </c>
      <c r="R21" s="241"/>
      <c r="S21" s="241"/>
    </row>
    <row r="22" spans="1:19" ht="15.75" customHeight="1" x14ac:dyDescent="0.35">
      <c r="A22" s="124" t="s">
        <v>198</v>
      </c>
      <c r="B22" s="125"/>
      <c r="C22" s="48">
        <f>'Calculette FNE Entreprise'!C22</f>
        <v>0</v>
      </c>
      <c r="E22" s="95" t="s">
        <v>32</v>
      </c>
      <c r="F22" s="51">
        <f>IF(E5='Liste déroulante'!F31,0,IF(E5='Liste déroulante'!F30,0,IF(C13='Liste déroulante'!F6,0,IF(C21&lt;300,F17,IF(AND(C21&gt;1000,OR(C13='Liste déroulante'!F5,C13='Liste déroulante'!F4,C13='Liste déroulante'!F3)),'Liste déroulante'!B3*F17,IF(AND(C21&gt;299.99999,C13='Liste déroulante'!F2),'Liste déroulante'!B1*F17,'Liste déroulante'!B2*F17))))))</f>
        <v>0</v>
      </c>
      <c r="G22" s="96">
        <f>IF(E5='Liste déroulante'!F31,0,IF(E5='Liste déroulante'!F30,0,G17))</f>
        <v>0</v>
      </c>
      <c r="H22" s="54"/>
      <c r="I22" s="2"/>
      <c r="J22" s="191"/>
      <c r="K22" s="191"/>
      <c r="L22" s="191"/>
      <c r="M22" s="191"/>
      <c r="N22" s="242" t="str">
        <f>IF(AND(F13='Liste déroulante'!F9,C13='Liste déroulante'!F1),'Liste déroulante'!D40,IF(AND(F13='Liste déroulante'!F9,C13='Liste déroulante'!F2),'Liste déroulante'!D41,IF(AND(F13='Liste déroulante'!F9,C13='Liste déroulante'!F3),'Liste déroulante'!D42,IF(AND(F13='Liste déroulante'!F9,C13='Liste déroulante'!F4),'Liste déroulante'!D43,IF(AND(F13='Liste déroulante'!F9,C13='Liste déroulante'!F5),'Liste déroulante'!D43,"")))))</f>
        <v/>
      </c>
      <c r="O22" s="242"/>
      <c r="P22" s="242"/>
      <c r="Q22" s="241"/>
      <c r="R22" s="241"/>
      <c r="S22" s="241"/>
    </row>
    <row r="23" spans="1:19" ht="16.5" customHeight="1" x14ac:dyDescent="0.35">
      <c r="A23" s="124" t="s">
        <v>196</v>
      </c>
      <c r="B23" s="125"/>
      <c r="C23" s="48">
        <f>'Calculette FNE Entreprise'!C23</f>
        <v>0</v>
      </c>
      <c r="E23" s="52" t="s">
        <v>103</v>
      </c>
      <c r="F23" s="70"/>
      <c r="G23" s="70"/>
      <c r="H23" s="94">
        <f>IFERROR(IF(E5='Liste déroulante'!F31,0,IF(E5='Liste déroulante'!F30,0,IF(C21&gt;49.99999,0,IF(G42='Liste déroulante'!A30,0,IF(G42='Liste déroulante'!A31,MAX(0,MIN(G43*((C9*C25)-C27),C12)),IF(G42='Liste déroulante'!A32,MAX(0,MIN(G43*((C9*C25)-C27),C12,G41)),0)))))),0)</f>
        <v>0</v>
      </c>
      <c r="I23" s="2"/>
      <c r="J23" s="191"/>
      <c r="K23" s="191"/>
      <c r="L23" s="191"/>
      <c r="M23" s="191"/>
      <c r="N23" s="88"/>
      <c r="O23" s="88"/>
      <c r="P23" s="88"/>
      <c r="Q23" s="241"/>
      <c r="R23" s="241"/>
      <c r="S23" s="241"/>
    </row>
    <row r="24" spans="1:19" ht="18" customHeight="1" x14ac:dyDescent="0.35">
      <c r="A24" s="124" t="s">
        <v>197</v>
      </c>
      <c r="B24" s="125"/>
      <c r="C24" s="48">
        <f>'Calculette FNE Entreprise'!C24</f>
        <v>0</v>
      </c>
      <c r="E24" s="52" t="s">
        <v>74</v>
      </c>
      <c r="F24" s="51">
        <f>IF(E5='Liste déroulante'!F31,0,IF(E5='Liste déroulante'!F30,0,MIN(C8-F22,'Liste déroulante'!C1*F17)))</f>
        <v>0</v>
      </c>
      <c r="G24" s="53"/>
      <c r="H24" s="54"/>
      <c r="I24" s="2"/>
      <c r="J24" s="191"/>
      <c r="K24" s="191"/>
      <c r="L24" s="191"/>
      <c r="M24" s="191"/>
      <c r="N24" s="244" t="str">
        <f>IF(J21="","",IF(F13='Liste déroulante'!F9,'Liste déroulante'!A26,""))</f>
        <v/>
      </c>
      <c r="O24" s="244"/>
      <c r="P24" s="244"/>
      <c r="Q24" s="241"/>
      <c r="R24" s="241"/>
      <c r="S24" s="241"/>
    </row>
    <row r="25" spans="1:19" ht="17.5" customHeight="1" x14ac:dyDescent="0.35">
      <c r="A25" s="193" t="s">
        <v>101</v>
      </c>
      <c r="B25" s="194"/>
      <c r="C25" s="101">
        <f>'Calculette FNE Entreprise'!C25</f>
        <v>0</v>
      </c>
      <c r="E25" s="232" t="s">
        <v>33</v>
      </c>
      <c r="F25" s="233">
        <f>IFERROR(F22+F23+F24,"")</f>
        <v>0</v>
      </c>
      <c r="G25" s="24">
        <f>IFERROR(G22+G23+G24,"")</f>
        <v>0</v>
      </c>
      <c r="H25" s="26">
        <f>IFERROR(H22+H23+H24,"")</f>
        <v>0</v>
      </c>
      <c r="I25" s="2"/>
      <c r="J25" s="191"/>
      <c r="K25" s="191"/>
      <c r="L25" s="191"/>
      <c r="M25" s="191"/>
      <c r="N25" s="242" t="str">
        <f>IF(AND(N22='Liste déroulante'!D40,'Calculette FNE Entreprise'!C22&lt;300),'Liste déroulante'!E40,IF(AND(N22='Liste déroulante'!D41,'Calculette FNE Entreprise'!C22&lt;300),'Liste déroulante'!E43,IF(AND(N22='Liste déroulante'!D42,'Calculette FNE Entreprise'!C22&lt;300),'Liste déroulante'!E46,IF(AND(N22='Liste déroulante'!D43,'Calculette FNE Entreprise'!C22&lt;300),'Liste déroulante'!E49,IF(AND(N22='Liste déroulante'!D40,'Calculette FNE Entreprise'!C22&lt;1000.001),'Liste déroulante'!E41,IF(AND(N22='Liste déroulante'!D41,'Calculette FNE Entreprise'!C22&lt;1000.001),'Liste déroulante'!E44,IF(AND(N22='Liste déroulante'!D42,'Calculette FNE Entreprise'!C22&lt;1000.001),'Liste déroulante'!E47,IF(AND(N22='Liste déroulante'!D43,'Calculette FNE Entreprise'!C22&lt;1000.001),'Liste déroulante'!E50,IF(AND(N31='Liste déroulante'!D40,'Calculette FNE Entreprise'!C22&gt;1000),'Liste déroulante'!E42,IF(AND(N22='Liste déroulante'!D41,'Calculette FNE Entreprise'!C22&gt;1000),'Liste déroulante'!E45,IF(AND(N22='Liste déroulante'!D42,'Calculette FNE Entreprise'!C22&gt;1000),'Liste déroulante'!E48,IF(AND(N22='Liste déroulante'!D43,'Calculette FNE Entreprise'!C22&gt;1000),'Liste déroulante'!E51,""))))))))))))</f>
        <v/>
      </c>
      <c r="O25" s="242"/>
      <c r="P25" s="242"/>
      <c r="Q25" s="241"/>
      <c r="R25" s="241"/>
      <c r="S25" s="241"/>
    </row>
    <row r="26" spans="1:19" ht="19.5" customHeight="1" x14ac:dyDescent="0.35">
      <c r="A26" s="195" t="s">
        <v>100</v>
      </c>
      <c r="B26" s="196"/>
      <c r="C26" s="50">
        <f>'Calculette FNE Entreprise'!C26</f>
        <v>0</v>
      </c>
      <c r="E26" s="232"/>
      <c r="F26" s="233"/>
      <c r="G26" s="46" t="str">
        <f>IF(E5='Liste déroulante'!F31,0,'Liste déroulante'!D13)</f>
        <v>2€ HT / h de présentiel</v>
      </c>
      <c r="H26" s="97" t="str">
        <f>IFERROR(IF(C22&gt;49.99999,0,IF(G42='Liste déroulante'!A30,0,IF(G43='Liste déroulante'!C6,'Liste déroulante'!C7,IF(G42='Liste déroulante'!A31,MAX(0,G43),IF(G42='Liste déroulante'!A32,MAX(0,G43),0))))),"")</f>
        <v/>
      </c>
      <c r="I26" s="2"/>
      <c r="J26" s="191"/>
      <c r="K26" s="191"/>
      <c r="L26" s="191"/>
      <c r="M26" s="191"/>
      <c r="N26" s="88"/>
      <c r="O26" s="88"/>
      <c r="P26" s="88"/>
      <c r="Q26" s="241"/>
      <c r="R26" s="241"/>
      <c r="S26" s="241"/>
    </row>
    <row r="27" spans="1:19" ht="14.5" customHeight="1" x14ac:dyDescent="0.35">
      <c r="A27" s="193" t="s">
        <v>96</v>
      </c>
      <c r="B27" s="194"/>
      <c r="C27" s="228">
        <f>'Calculette FNE Entreprise'!C27</f>
        <v>0</v>
      </c>
      <c r="E27" s="232"/>
      <c r="F27" s="25" t="str">
        <f>IFERROR(F25/F17,"")</f>
        <v/>
      </c>
      <c r="G27" s="25" t="str">
        <f>IFERROR(G25/G17,"")</f>
        <v/>
      </c>
      <c r="H27" s="27" t="str">
        <f>IFERROR(H25/H17,"")</f>
        <v/>
      </c>
      <c r="I27" s="2"/>
      <c r="J27" s="191"/>
      <c r="K27" s="191"/>
      <c r="L27" s="191"/>
      <c r="M27" s="191"/>
      <c r="N27" s="244" t="str">
        <f>IF(J21="","",IF(F13='Liste déroulante'!F9,'Liste déroulante'!A26,""))</f>
        <v/>
      </c>
      <c r="O27" s="244"/>
      <c r="P27" s="244"/>
      <c r="Q27" s="241"/>
      <c r="R27" s="241"/>
      <c r="S27" s="241"/>
    </row>
    <row r="28" spans="1:19" ht="17.149999999999999" customHeight="1" x14ac:dyDescent="0.35">
      <c r="A28" s="193"/>
      <c r="B28" s="194"/>
      <c r="C28" s="228"/>
      <c r="E28" s="232"/>
      <c r="F28" s="234">
        <f>IFERROR(F25+G25+H25,"")</f>
        <v>0</v>
      </c>
      <c r="G28" s="234"/>
      <c r="H28" s="235"/>
      <c r="J28" s="191"/>
      <c r="K28" s="191"/>
      <c r="L28" s="191"/>
      <c r="M28" s="191"/>
      <c r="N28" s="242" t="str">
        <f>IFERROR(VLOOKUP(N25,'Liste déroulante'!E39:F63,2,FALSE),"")</f>
        <v/>
      </c>
      <c r="O28" s="242"/>
      <c r="P28" s="242"/>
      <c r="Q28" s="241"/>
      <c r="R28" s="241"/>
      <c r="S28" s="241"/>
    </row>
    <row r="29" spans="1:19" ht="50" customHeight="1" thickBot="1" x14ac:dyDescent="0.4">
      <c r="A29" s="161" t="s">
        <v>28</v>
      </c>
      <c r="B29" s="204">
        <f>'Calculette FNE Entreprise'!B29</f>
        <v>0</v>
      </c>
      <c r="C29" s="205"/>
      <c r="E29" s="98" t="s">
        <v>216</v>
      </c>
      <c r="F29" s="99">
        <f>IFERROR(MAX(0,F17-F25),"")</f>
        <v>0</v>
      </c>
      <c r="G29" s="99">
        <f>IFERROR(MAX(0,G17-G25),"")</f>
        <v>0</v>
      </c>
      <c r="H29" s="100">
        <f>IFERROR(MAX(0,H17-H25),"")</f>
        <v>0</v>
      </c>
      <c r="J29" s="93"/>
      <c r="K29" s="93"/>
      <c r="L29" s="93"/>
      <c r="M29" s="93"/>
      <c r="N29" s="91"/>
      <c r="O29" s="91"/>
      <c r="P29" s="91"/>
      <c r="Q29" s="241"/>
      <c r="R29" s="241"/>
      <c r="S29" s="241"/>
    </row>
    <row r="30" spans="1:19" ht="15.65" customHeight="1" x14ac:dyDescent="0.35">
      <c r="A30" s="162"/>
      <c r="B30" s="206"/>
      <c r="C30" s="207"/>
      <c r="E30" s="236" t="s">
        <v>187</v>
      </c>
      <c r="F30" s="237"/>
      <c r="G30" s="237"/>
      <c r="H30" s="238"/>
      <c r="J30" s="247" t="str">
        <f>IF(AND(F13='Liste déroulante'!F10,F36&gt;0),'Liste déroulante'!F27,"")</f>
        <v/>
      </c>
      <c r="K30" s="247"/>
      <c r="L30" s="247"/>
      <c r="M30" s="247"/>
      <c r="N30" s="243" t="str">
        <f>IF(J30="","",IF(F13='Liste déroulante'!F10,'Liste déroulante'!A25,""))</f>
        <v/>
      </c>
      <c r="O30" s="243"/>
      <c r="P30" s="243"/>
      <c r="Q30" s="241"/>
      <c r="R30" s="241"/>
      <c r="S30" s="241"/>
    </row>
    <row r="31" spans="1:19" ht="14.5" customHeight="1" x14ac:dyDescent="0.35">
      <c r="A31" s="162"/>
      <c r="B31" s="206"/>
      <c r="C31" s="207"/>
      <c r="E31" s="239" t="s">
        <v>97</v>
      </c>
      <c r="F31" s="240"/>
      <c r="G31" s="240"/>
      <c r="H31" s="72">
        <f>IF(E5='Liste déroulante'!F31,0,IF(C13='Liste déroulante'!F6,0,IF(F11='Liste déroulante'!D9,'Liste déroulante'!D1,IF(F11='Liste déroulante'!D10,'Liste déroulante'!D2,IF(F11='Liste déroulante'!D11,'Liste déroulante'!D3,0)))))</f>
        <v>0</v>
      </c>
      <c r="J31" s="247"/>
      <c r="K31" s="247"/>
      <c r="L31" s="247"/>
      <c r="M31" s="247"/>
      <c r="N31" s="242" t="str">
        <f>IF(AND(F13='Liste déroulante'!F10,C13='Liste déroulante'!F1),'Liste déroulante'!D44,IF(AND(F13='Liste déroulante'!F10,C13='Liste déroulante'!F2),'Liste déroulante'!D45,IF(AND(F13='Liste déroulante'!F10,C13='Liste déroulante'!F3),'Liste déroulante'!D46,IF(AND(F13='Liste déroulante'!F10,C13='Liste déroulante'!F4),'Liste déroulante'!D47,IF(AND(F13='Liste déroulante'!F10,C13='Liste déroulante'!F5),'Liste déroulante'!D47,"")))))</f>
        <v/>
      </c>
      <c r="O31" s="242"/>
      <c r="P31" s="242"/>
      <c r="Q31" s="241"/>
      <c r="R31" s="241"/>
      <c r="S31" s="241"/>
    </row>
    <row r="32" spans="1:19" ht="16.5" customHeight="1" x14ac:dyDescent="0.35">
      <c r="A32" s="162"/>
      <c r="B32" s="206"/>
      <c r="C32" s="207"/>
      <c r="E32" s="73" t="s">
        <v>32</v>
      </c>
      <c r="F32" s="80">
        <f>IF(E5='Liste déroulante'!F31,0,IF(C13='Liste déroulante'!F6,0,MIN('Liste déroulante'!A35,F17*H31)))</f>
        <v>0</v>
      </c>
      <c r="G32" s="80">
        <f>IF(E5='Liste déroulante'!F31,0,IF(C13='Liste déroulante'!F6,0,MIN('Liste déroulante'!A35-F32,H31*G17)))</f>
        <v>0</v>
      </c>
      <c r="H32" s="81">
        <f>IF(E5='Liste déroulante'!F31,0,IF(C13='Liste déroulante'!F6,0,MIN('Liste déroulante'!A35-F32-G32,((C9*C25)-C27)*'Liste déroulante'!E2*H31)))</f>
        <v>0</v>
      </c>
      <c r="I32" s="9"/>
      <c r="J32" s="247"/>
      <c r="K32" s="247"/>
      <c r="L32" s="247"/>
      <c r="M32" s="247"/>
      <c r="N32" s="88"/>
      <c r="O32" s="88"/>
      <c r="P32" s="88"/>
      <c r="Q32" s="241"/>
      <c r="R32" s="241"/>
      <c r="S32" s="241"/>
    </row>
    <row r="33" spans="1:19" ht="12.65" customHeight="1" x14ac:dyDescent="0.35">
      <c r="A33" s="162"/>
      <c r="B33" s="206"/>
      <c r="C33" s="207"/>
      <c r="E33" s="227" t="s">
        <v>33</v>
      </c>
      <c r="F33" s="229">
        <f>F32</f>
        <v>0</v>
      </c>
      <c r="G33" s="92">
        <f t="shared" ref="G33:H33" si="0">G32</f>
        <v>0</v>
      </c>
      <c r="H33" s="21">
        <f t="shared" si="0"/>
        <v>0</v>
      </c>
      <c r="J33" s="247"/>
      <c r="K33" s="247"/>
      <c r="L33" s="247"/>
      <c r="M33" s="247"/>
      <c r="N33" s="243" t="str">
        <f>IF(J30="","",IF(F13='Liste déroulante'!F10,'Liste déroulante'!A26,""))</f>
        <v/>
      </c>
      <c r="O33" s="243"/>
      <c r="P33" s="243"/>
      <c r="Q33" s="241"/>
      <c r="R33" s="241"/>
      <c r="S33" s="241"/>
    </row>
    <row r="34" spans="1:19" ht="12.65" customHeight="1" x14ac:dyDescent="0.35">
      <c r="A34" s="162"/>
      <c r="B34" s="206"/>
      <c r="C34" s="207"/>
      <c r="E34" s="227"/>
      <c r="F34" s="229"/>
      <c r="G34" s="74">
        <f>IF(E5='Liste déroulante'!F31,0,IF(C13='Liste déroulante'!F6,0,IF(F11='Liste déroulante'!D9,'Liste déroulante'!D1*'Liste déroulante'!E1,IF(F11='Liste déroulante'!D10,'Liste déroulante'!D2*'Liste déroulante'!E1,IF(F11='Liste déroulante'!D11,'Liste déroulante'!D3*'Liste déroulante'!E1,0)))))</f>
        <v>0</v>
      </c>
      <c r="H34" s="75">
        <f>IF(E5='Liste déroulante'!F31,0,IF(C13='Liste déroulante'!F6,0,IF(F11='Liste déroulante'!D9,'Liste déroulante'!D1*'Liste déroulante'!E2,IF(F11='Liste déroulante'!D10,'Liste déroulante'!D2*'Liste déroulante'!E2,IF(F11='Liste déroulante'!D11,'Liste déroulante'!D3*'Liste déroulante'!E2,0)))))</f>
        <v>0</v>
      </c>
      <c r="J34" s="247"/>
      <c r="K34" s="247"/>
      <c r="L34" s="247"/>
      <c r="M34" s="247"/>
      <c r="N34" s="242" t="str">
        <f>IF(AND(N31='Liste déroulante'!D44,'Calculette FNE Entreprise'!F11='Liste déroulante'!D9),'Liste déroulante'!E52,IF(AND(N31='Liste déroulante'!D44,'Calculette FNE Entreprise'!F11='Liste déroulante'!D10),'Liste déroulante'!E53,IF(AND(N31='Liste déroulante'!D44,'Calculette FNE Entreprise'!F11='Liste déroulante'!D11),'Liste déroulante'!E54,IF(AND(N31='Liste déroulante'!D45,'Calculette FNE Entreprise'!F11='Liste déroulante'!D9),'Liste déroulante'!E55,IF(AND(N31='Liste déroulante'!D45,'Calculette FNE Entreprise'!F11='Liste déroulante'!D10),'Liste déroulante'!E56,IF(AND(N31='Liste déroulante'!D45,'Calculette FNE Entreprise'!F11='Liste déroulante'!D11),'Liste déroulante'!E57,IF(AND(N31='Liste déroulante'!D46,'Calculette FNE Entreprise'!F11='Liste déroulante'!D9),'Liste déroulante'!E58,IF(AND(N31='Liste déroulante'!D46,'Calculette FNE Entreprise'!F11='Liste déroulante'!D10),'Liste déroulante'!E59,IF(AND(N31='Liste déroulante'!D46,'Calculette FNE Entreprise'!F11='Liste déroulante'!D11),'Liste déroulante'!E60,IF(AND(N31='Liste déroulante'!D47,'Calculette FNE Entreprise'!F11='Liste déroulante'!D9),'Liste déroulante'!E61,IF(AND(N31='Liste déroulante'!D47,'Calculette FNE Entreprise'!F11='Liste déroulante'!D10),'Liste déroulante'!E62,IF(AND(N31='Liste déroulante'!D47,'Calculette FNE Entreprise'!F11='Liste déroulante'!D11),'Liste déroulante'!E63,""))))))))))))</f>
        <v/>
      </c>
      <c r="O34" s="242"/>
      <c r="P34" s="242"/>
      <c r="Q34" s="241"/>
      <c r="R34" s="241"/>
      <c r="S34" s="241"/>
    </row>
    <row r="35" spans="1:19" ht="12.65" customHeight="1" x14ac:dyDescent="0.35">
      <c r="A35" s="162"/>
      <c r="B35" s="206"/>
      <c r="C35" s="207"/>
      <c r="E35" s="227"/>
      <c r="F35" s="22" t="str">
        <f>IFERROR(F33/F17,"")</f>
        <v/>
      </c>
      <c r="G35" s="22" t="str">
        <f>IFERROR(G33/G17,"")</f>
        <v/>
      </c>
      <c r="H35" s="23" t="str">
        <f>IFERROR(H33/H17,"")</f>
        <v/>
      </c>
      <c r="J35" s="247"/>
      <c r="K35" s="247"/>
      <c r="L35" s="247"/>
      <c r="M35" s="247"/>
      <c r="N35" s="88"/>
      <c r="O35" s="88"/>
      <c r="P35" s="88"/>
      <c r="Q35" s="241"/>
      <c r="R35" s="241"/>
      <c r="S35" s="241"/>
    </row>
    <row r="36" spans="1:19" ht="18" customHeight="1" x14ac:dyDescent="0.35">
      <c r="A36" s="162"/>
      <c r="B36" s="206"/>
      <c r="C36" s="207"/>
      <c r="D36" s="8"/>
      <c r="E36" s="227"/>
      <c r="F36" s="230">
        <f>IFERROR(F33+G33+H33,"")</f>
        <v>0</v>
      </c>
      <c r="G36" s="230"/>
      <c r="H36" s="231"/>
      <c r="I36" s="8"/>
      <c r="J36" s="247"/>
      <c r="K36" s="247"/>
      <c r="L36" s="247"/>
      <c r="M36" s="247"/>
      <c r="N36" s="243" t="str">
        <f>IF(J30="","",IF(F13='Liste déroulante'!F10,'Liste déroulante'!A27,""))</f>
        <v/>
      </c>
      <c r="O36" s="243"/>
      <c r="P36" s="243"/>
      <c r="Q36" s="241"/>
      <c r="R36" s="241"/>
      <c r="S36" s="241"/>
    </row>
    <row r="37" spans="1:19" ht="26.5" customHeight="1" thickBot="1" x14ac:dyDescent="0.4">
      <c r="A37" s="203"/>
      <c r="B37" s="208"/>
      <c r="C37" s="209"/>
      <c r="D37" s="8"/>
      <c r="E37" s="76" t="s">
        <v>183</v>
      </c>
      <c r="F37" s="78">
        <f>IFERROR(MAX(0,F17-F33),"")</f>
        <v>0</v>
      </c>
      <c r="G37" s="78">
        <f>IFERROR(MAX(0,G17-G33),"")</f>
        <v>0</v>
      </c>
      <c r="H37" s="79">
        <f>IFERROR(MAX(0,H17-H33),"")</f>
        <v>0</v>
      </c>
      <c r="I37" s="8"/>
      <c r="J37" s="247"/>
      <c r="K37" s="247"/>
      <c r="L37" s="247"/>
      <c r="M37" s="247"/>
      <c r="N37" s="242" t="str">
        <f>IFERROR(VLOOKUP(N34,'Liste déroulante'!E39:F63,2,FALSE),"")</f>
        <v/>
      </c>
      <c r="O37" s="242"/>
      <c r="P37" s="242"/>
      <c r="Q37" s="241"/>
      <c r="R37" s="241"/>
      <c r="S37" s="241"/>
    </row>
    <row r="38" spans="1:19" ht="9" customHeight="1" x14ac:dyDescent="0.35">
      <c r="A38" s="18"/>
      <c r="B38" s="18"/>
      <c r="C38" s="18"/>
      <c r="E38" s="246"/>
      <c r="F38" s="246"/>
      <c r="G38" s="246"/>
      <c r="H38" s="246"/>
      <c r="N38" s="245"/>
      <c r="O38" s="245"/>
      <c r="P38" s="245"/>
    </row>
    <row r="39" spans="1:19" ht="25.5" customHeight="1" x14ac:dyDescent="0.35">
      <c r="A39" s="172" t="s">
        <v>199</v>
      </c>
      <c r="B39" s="172"/>
      <c r="C39" s="172"/>
      <c r="E39" s="248" t="s">
        <v>92</v>
      </c>
      <c r="F39" s="248"/>
      <c r="G39" s="248"/>
      <c r="H39" s="248"/>
    </row>
    <row r="40" spans="1:19" ht="24.75" customHeight="1" x14ac:dyDescent="0.35">
      <c r="A40" s="172"/>
      <c r="B40" s="172"/>
      <c r="C40" s="172"/>
      <c r="E40" s="249" t="s">
        <v>78</v>
      </c>
      <c r="F40" s="249"/>
      <c r="G40" s="250" t="e">
        <f>IF(C22&lt;11,VLOOKUP(B17,'Conditions branchs Remu PDC'!A3:G29,3,FALSE),IF(C21&lt;50,VLOOKUP(B17,'Conditions branchs Remu PDC'!A3:G29,6,FALSE),0))</f>
        <v>#N/A</v>
      </c>
      <c r="H40" s="251"/>
    </row>
    <row r="41" spans="1:19" ht="18.75" customHeight="1" x14ac:dyDescent="0.35">
      <c r="A41" s="172"/>
      <c r="B41" s="172"/>
      <c r="C41" s="172"/>
      <c r="E41" s="252" t="s">
        <v>83</v>
      </c>
      <c r="F41" s="253"/>
      <c r="G41" s="250" t="e">
        <f>MAX(0,G40-C20)</f>
        <v>#N/A</v>
      </c>
      <c r="H41" s="251"/>
    </row>
    <row r="42" spans="1:19" ht="18.75" customHeight="1" x14ac:dyDescent="0.35">
      <c r="A42" s="172"/>
      <c r="B42" s="172"/>
      <c r="C42" s="172"/>
      <c r="E42" s="249" t="s">
        <v>79</v>
      </c>
      <c r="F42" s="249"/>
      <c r="G42" s="254" t="e">
        <f>IF(C22&lt;11,VLOOKUP(B17,'Conditions branchs Remu PDC'!A3:G29,4,FALSE),IF(C21,VLOOKUP(B17,'Conditions branchs Remu PDC'!A3:G29,7,FALSE),0))</f>
        <v>#N/A</v>
      </c>
      <c r="H42" s="254"/>
    </row>
    <row r="43" spans="1:19" ht="19.5" customHeight="1" x14ac:dyDescent="0.35">
      <c r="A43" s="172"/>
      <c r="B43" s="172"/>
      <c r="C43" s="172"/>
      <c r="E43" s="249" t="s">
        <v>80</v>
      </c>
      <c r="F43" s="249"/>
      <c r="G43" s="255" t="e">
        <f>IF(C22&lt;11,VLOOKUP(B17,'Conditions branchs Remu PDC'!A3:G29,2,FALSE),IF(C21&lt;50,VLOOKUP(B17,'Conditions branchs Remu PDC'!A3:G29,5,FALSE),0))</f>
        <v>#N/A</v>
      </c>
      <c r="H43" s="255"/>
    </row>
    <row r="44" spans="1:19" ht="15.75" customHeight="1" x14ac:dyDescent="0.35">
      <c r="A44" s="172"/>
      <c r="B44" s="172"/>
      <c r="C44" s="172"/>
      <c r="E44" s="249" t="s">
        <v>184</v>
      </c>
      <c r="F44" s="249"/>
      <c r="G44" s="255" t="str">
        <f>IFERROR(VLOOKUP(B17,'Conditions branchs Remu PDC'!A3:H31,8,FALSE),"")</f>
        <v/>
      </c>
      <c r="H44" s="255"/>
    </row>
    <row r="45" spans="1:19" x14ac:dyDescent="0.35">
      <c r="A45" s="172"/>
      <c r="B45" s="172"/>
      <c r="C45" s="172"/>
      <c r="E45" s="172" t="s">
        <v>194</v>
      </c>
      <c r="F45" s="172"/>
      <c r="G45" s="172"/>
      <c r="H45" s="172"/>
    </row>
    <row r="46" spans="1:19" x14ac:dyDescent="0.35">
      <c r="A46" s="172"/>
      <c r="B46" s="172"/>
      <c r="C46" s="172"/>
      <c r="E46" s="172"/>
      <c r="F46" s="172"/>
      <c r="G46" s="172"/>
      <c r="H46" s="172"/>
    </row>
    <row r="47" spans="1:19" ht="5.25" customHeight="1" x14ac:dyDescent="0.35">
      <c r="A47" s="172"/>
      <c r="B47" s="172"/>
      <c r="C47" s="172"/>
      <c r="E47" s="172"/>
      <c r="F47" s="172"/>
      <c r="G47" s="172"/>
      <c r="H47" s="172"/>
    </row>
    <row r="48" spans="1:19" x14ac:dyDescent="0.35">
      <c r="A48" s="172"/>
      <c r="B48" s="172"/>
      <c r="C48" s="172"/>
      <c r="E48" s="172"/>
      <c r="F48" s="172"/>
      <c r="G48" s="172"/>
      <c r="H48" s="172"/>
    </row>
    <row r="49" spans="1:8" x14ac:dyDescent="0.35">
      <c r="A49" s="172"/>
      <c r="B49" s="172"/>
      <c r="C49" s="172"/>
      <c r="E49" s="172"/>
      <c r="F49" s="172"/>
      <c r="G49" s="172"/>
      <c r="H49" s="172"/>
    </row>
    <row r="50" spans="1:8" ht="5.25" customHeight="1" x14ac:dyDescent="0.35">
      <c r="A50" s="172"/>
      <c r="B50" s="172"/>
      <c r="C50" s="172"/>
      <c r="E50" s="172"/>
      <c r="F50" s="172"/>
      <c r="G50" s="172"/>
      <c r="H50" s="172"/>
    </row>
    <row r="51" spans="1:8" x14ac:dyDescent="0.35">
      <c r="A51" s="172"/>
      <c r="B51" s="172"/>
      <c r="C51" s="172"/>
      <c r="E51" s="172"/>
      <c r="F51" s="172"/>
      <c r="G51" s="172"/>
      <c r="H51" s="172"/>
    </row>
    <row r="52" spans="1:8" x14ac:dyDescent="0.35">
      <c r="A52" s="172"/>
      <c r="B52" s="172"/>
      <c r="C52" s="172"/>
      <c r="E52" s="172"/>
      <c r="F52" s="172"/>
      <c r="G52" s="172"/>
      <c r="H52" s="172"/>
    </row>
    <row r="53" spans="1:8" x14ac:dyDescent="0.35">
      <c r="A53" s="172"/>
      <c r="B53" s="172"/>
      <c r="C53" s="172"/>
      <c r="E53" s="172"/>
      <c r="F53" s="172"/>
      <c r="G53" s="172"/>
      <c r="H53" s="172"/>
    </row>
    <row r="54" spans="1:8" x14ac:dyDescent="0.35">
      <c r="A54" s="172"/>
      <c r="B54" s="172"/>
      <c r="C54" s="172"/>
      <c r="E54" s="172"/>
      <c r="F54" s="172"/>
      <c r="G54" s="172"/>
      <c r="H54" s="172"/>
    </row>
    <row r="55" spans="1:8" x14ac:dyDescent="0.35">
      <c r="A55" s="172"/>
      <c r="B55" s="172"/>
      <c r="C55" s="172"/>
      <c r="E55" s="172"/>
      <c r="F55" s="172"/>
      <c r="G55" s="172"/>
      <c r="H55" s="172"/>
    </row>
    <row r="56" spans="1:8" ht="119.5" customHeight="1" x14ac:dyDescent="0.35">
      <c r="A56" s="172"/>
      <c r="B56" s="172"/>
      <c r="C56" s="172"/>
      <c r="E56" s="172"/>
      <c r="F56" s="172"/>
      <c r="G56" s="172"/>
      <c r="H56" s="172"/>
    </row>
    <row r="57" spans="1:8" ht="41.25" customHeight="1" x14ac:dyDescent="0.35">
      <c r="A57" s="172"/>
      <c r="B57" s="172"/>
      <c r="C57" s="172"/>
    </row>
  </sheetData>
  <sheetProtection algorithmName="SHA-512" hashValue="jvtIBkf57P+X4ED+ghMsU8AZ6AWVCg4kgohnOG1pwdjVRqXuBGWRqhtnu/BPSigC6JuYpQBOaMASRhxXl+JBvA==" saltValue="s7i1874SzvOb6zQBHuNVzg==" spinCount="100000" sheet="1" formatCells="0" formatColumns="0" formatRows="0" sort="0" autoFilter="0"/>
  <mergeCells count="76">
    <mergeCell ref="A39:C57"/>
    <mergeCell ref="N38:P38"/>
    <mergeCell ref="E38:H38"/>
    <mergeCell ref="J30:M37"/>
    <mergeCell ref="E39:H39"/>
    <mergeCell ref="E40:F40"/>
    <mergeCell ref="G40:H40"/>
    <mergeCell ref="E41:F41"/>
    <mergeCell ref="G41:H41"/>
    <mergeCell ref="E42:F42"/>
    <mergeCell ref="G42:H42"/>
    <mergeCell ref="E43:F43"/>
    <mergeCell ref="G43:H43"/>
    <mergeCell ref="E45:H56"/>
    <mergeCell ref="E44:F44"/>
    <mergeCell ref="G44:H44"/>
    <mergeCell ref="Q21:S37"/>
    <mergeCell ref="N37:P37"/>
    <mergeCell ref="N34:P34"/>
    <mergeCell ref="N31:P31"/>
    <mergeCell ref="N36:P36"/>
    <mergeCell ref="N27:P27"/>
    <mergeCell ref="N28:P28"/>
    <mergeCell ref="N25:P25"/>
    <mergeCell ref="N22:P22"/>
    <mergeCell ref="N21:P21"/>
    <mergeCell ref="N30:P30"/>
    <mergeCell ref="N33:P33"/>
    <mergeCell ref="N24:P24"/>
    <mergeCell ref="E33:E36"/>
    <mergeCell ref="A27:B28"/>
    <mergeCell ref="C27:C28"/>
    <mergeCell ref="F33:F34"/>
    <mergeCell ref="F36:H36"/>
    <mergeCell ref="E25:E28"/>
    <mergeCell ref="F25:F26"/>
    <mergeCell ref="F28:H28"/>
    <mergeCell ref="E30:H30"/>
    <mergeCell ref="E31:G31"/>
    <mergeCell ref="F12:H12"/>
    <mergeCell ref="A13:B14"/>
    <mergeCell ref="C13:C14"/>
    <mergeCell ref="E13:E14"/>
    <mergeCell ref="F13:H14"/>
    <mergeCell ref="A21:B21"/>
    <mergeCell ref="A29:A37"/>
    <mergeCell ref="B29:C37"/>
    <mergeCell ref="A1:H1"/>
    <mergeCell ref="A2:H2"/>
    <mergeCell ref="A4:C4"/>
    <mergeCell ref="E4:H4"/>
    <mergeCell ref="A5:B5"/>
    <mergeCell ref="E5:H9"/>
    <mergeCell ref="A6:B6"/>
    <mergeCell ref="A7:B7"/>
    <mergeCell ref="A8:B8"/>
    <mergeCell ref="A9:B9"/>
    <mergeCell ref="E10:H10"/>
    <mergeCell ref="F11:H11"/>
    <mergeCell ref="A12:B12"/>
    <mergeCell ref="J21:M28"/>
    <mergeCell ref="J13:M14"/>
    <mergeCell ref="A25:B25"/>
    <mergeCell ref="A15:B16"/>
    <mergeCell ref="C15:C16"/>
    <mergeCell ref="E15:H15"/>
    <mergeCell ref="A17:A19"/>
    <mergeCell ref="B17:C19"/>
    <mergeCell ref="F18:H18"/>
    <mergeCell ref="A20:B20"/>
    <mergeCell ref="A22:B22"/>
    <mergeCell ref="E21:H21"/>
    <mergeCell ref="A23:B23"/>
    <mergeCell ref="A24:B24"/>
    <mergeCell ref="F19:H19"/>
    <mergeCell ref="A26:B26"/>
  </mergeCells>
  <conditionalFormatting sqref="C6:C7 C9:C10 C25:C27 B29 C15 C13">
    <cfRule type="containsBlanks" dxfId="25" priority="22">
      <formula>LEN(TRIM(B6))=0</formula>
    </cfRule>
  </conditionalFormatting>
  <conditionalFormatting sqref="C8">
    <cfRule type="containsBlanks" dxfId="24" priority="13">
      <formula>LEN(TRIM(C8))=0</formula>
    </cfRule>
  </conditionalFormatting>
  <conditionalFormatting sqref="C5">
    <cfRule type="containsBlanks" dxfId="23" priority="12">
      <formula>LEN(TRIM(C5))=0</formula>
    </cfRule>
  </conditionalFormatting>
  <conditionalFormatting sqref="F20">
    <cfRule type="cellIs" dxfId="22" priority="11" operator="greaterThan">
      <formula>80</formula>
    </cfRule>
  </conditionalFormatting>
  <conditionalFormatting sqref="C20:C24">
    <cfRule type="cellIs" dxfId="21" priority="3" operator="greaterThan">
      <formula>$G$40</formula>
    </cfRule>
    <cfRule type="containsBlanks" dxfId="20" priority="10">
      <formula>LEN(TRIM(C20))=0</formula>
    </cfRule>
  </conditionalFormatting>
  <conditionalFormatting sqref="B17">
    <cfRule type="containsBlanks" dxfId="19" priority="9">
      <formula>LEN(TRIM(B17))=0</formula>
    </cfRule>
  </conditionalFormatting>
  <conditionalFormatting sqref="C26">
    <cfRule type="cellIs" dxfId="18" priority="7" operator="greaterThan">
      <formula>$C$25</formula>
    </cfRule>
  </conditionalFormatting>
  <conditionalFormatting sqref="C27">
    <cfRule type="cellIs" dxfId="17" priority="6" operator="greaterThan">
      <formula>$C$26*$C$9</formula>
    </cfRule>
  </conditionalFormatting>
  <conditionalFormatting sqref="C11:C12">
    <cfRule type="containsBlanks" dxfId="16" priority="2">
      <formula>LEN(TRIM(C11))=0</formula>
    </cfRule>
  </conditionalFormatting>
  <dataValidations count="1">
    <dataValidation type="list" allowBlank="1" showInputMessage="1" showErrorMessage="1" sqref="C11" xr:uid="{046477F5-FFA1-48F3-A7F8-11EBDD09C3E6}">
      <formula1>ON</formula1>
    </dataValidation>
  </dataValidations>
  <pageMargins left="0.19685039370078741" right="0.19685039370078741" top="0.35433070866141736" bottom="0.35433070866141736" header="0" footer="0"/>
  <pageSetup paperSize="9"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0" operator="equal" id="{D198537C-494D-4D9A-A6A0-7D5C1FEC3F1F}">
            <xm:f>'Liste déroulante'!$A$18</xm:f>
            <x14:dxf>
              <font>
                <color rgb="FF9C0006"/>
              </font>
              <fill>
                <patternFill>
                  <bgColor rgb="FFFFC7CE"/>
                </patternFill>
              </fill>
            </x14:dxf>
          </x14:cfRule>
          <x14:cfRule type="cellIs" priority="21" operator="equal" id="{3F5FD480-51A0-4D0B-896A-3F6EAD52A6D7}">
            <xm:f>'Liste déroulante'!$A$17</xm:f>
            <x14:dxf>
              <font>
                <color rgb="FF9C0006"/>
              </font>
              <fill>
                <patternFill>
                  <bgColor rgb="FFFFC7CE"/>
                </patternFill>
              </fill>
            </x14:dxf>
          </x14:cfRule>
          <xm:sqref>B29</xm:sqref>
        </x14:conditionalFormatting>
        <x14:conditionalFormatting xmlns:xm="http://schemas.microsoft.com/office/excel/2006/main">
          <x14:cfRule type="cellIs" priority="19" operator="equal" id="{23E408DF-9D28-48BA-98B9-4D87859D9666}">
            <xm:f>'Liste déroulante'!$A$10</xm:f>
            <x14:dxf>
              <font>
                <color rgb="FF9C5700"/>
              </font>
              <fill>
                <patternFill>
                  <bgColor rgb="FFFFEB9C"/>
                </patternFill>
              </fill>
            </x14:dxf>
          </x14:cfRule>
          <xm:sqref>C15</xm:sqref>
        </x14:conditionalFormatting>
        <x14:conditionalFormatting xmlns:xm="http://schemas.microsoft.com/office/excel/2006/main">
          <x14:cfRule type="cellIs" priority="16" operator="equal" id="{D985EADB-9F9A-424A-A898-BC190C3BC4D5}">
            <xm:f>'Liste déroulante'!$F$32</xm:f>
            <x14:dxf>
              <font>
                <color rgb="FF006100"/>
              </font>
              <fill>
                <patternFill>
                  <bgColor rgb="FFC6EFCE"/>
                </patternFill>
              </fill>
            </x14:dxf>
          </x14:cfRule>
          <x14:cfRule type="cellIs" priority="17" operator="equal" id="{8CEB79C8-B349-4D82-BFEB-3F953F476AD4}">
            <xm:f>'Liste déroulante'!$F$31</xm:f>
            <x14:dxf>
              <font>
                <color rgb="FF9C0006"/>
              </font>
              <fill>
                <patternFill>
                  <bgColor rgb="FFFFC7CE"/>
                </patternFill>
              </fill>
            </x14:dxf>
          </x14:cfRule>
          <x14:cfRule type="cellIs" priority="18" operator="equal" id="{A3F8738E-EBF8-4C1A-9E47-E849C9EB351A}">
            <xm:f>'Liste déroulante'!$F$30</xm:f>
            <x14:dxf>
              <font>
                <color rgb="FF9C5700"/>
              </font>
              <fill>
                <patternFill>
                  <bgColor rgb="FFFFEB9C"/>
                </patternFill>
              </fill>
            </x14:dxf>
          </x14:cfRule>
          <xm:sqref>E5</xm:sqref>
        </x14:conditionalFormatting>
        <x14:conditionalFormatting xmlns:xm="http://schemas.microsoft.com/office/excel/2006/main">
          <x14:cfRule type="cellIs" priority="14" operator="equal" id="{5EE497F0-2F3E-4171-BC2A-F698AE72A012}">
            <xm:f>'Liste déroulante'!$A$29</xm:f>
            <x14:dxf>
              <font>
                <color rgb="FF006100"/>
              </font>
              <fill>
                <patternFill>
                  <bgColor rgb="FFC6EFCE"/>
                </patternFill>
              </fill>
            </x14:dxf>
          </x14:cfRule>
          <x14:cfRule type="cellIs" priority="15" operator="equal" id="{038735F7-EDE9-4431-B92E-38693B2BECAF}">
            <xm:f>'Liste déroulante'!$A$30</xm:f>
            <x14:dxf>
              <font>
                <color rgb="FF9C0006"/>
              </font>
              <fill>
                <patternFill>
                  <bgColor rgb="FFFFC7CE"/>
                </patternFill>
              </fill>
            </x14:dxf>
          </x14:cfRule>
          <xm:sqref>F12</xm:sqref>
        </x14:conditionalFormatting>
        <x14:conditionalFormatting xmlns:xm="http://schemas.microsoft.com/office/excel/2006/main">
          <x14:cfRule type="cellIs" priority="8" operator="equal" id="{393C62C6-6E69-40E0-B976-D3CDD1DF7447}">
            <xm:f>'Liste déroulante'!$F$30</xm:f>
            <x14:dxf>
              <font>
                <color rgb="FF9C5700"/>
              </font>
              <fill>
                <patternFill>
                  <bgColor rgb="FFFFEB9C"/>
                </patternFill>
              </fill>
            </x14:dxf>
          </x14:cfRule>
          <xm:sqref>F12:H12 F13</xm:sqref>
        </x14:conditionalFormatting>
        <x14:conditionalFormatting xmlns:xm="http://schemas.microsoft.com/office/excel/2006/main">
          <x14:cfRule type="cellIs" priority="4" operator="equal" id="{97522DDE-DBDC-41BA-85CB-FF4BC1AEF32F}">
            <xm:f>'Liste déroulante'!$F$9</xm:f>
            <x14:dxf>
              <font>
                <b/>
                <i val="0"/>
                <color rgb="FFFFFF66"/>
              </font>
              <fill>
                <patternFill>
                  <bgColor rgb="FF9900CC"/>
                </patternFill>
              </fill>
            </x14:dxf>
          </x14:cfRule>
          <x14:cfRule type="cellIs" priority="5" operator="equal" id="{98545FC3-984E-4AE8-93C2-03B89A6AC40C}">
            <xm:f>'Liste déroulante'!$F$10</xm:f>
            <x14:dxf>
              <font>
                <b/>
                <i val="0"/>
                <color rgb="FFFFFF66"/>
              </font>
              <fill>
                <patternFill>
                  <bgColor rgb="FFCC0099"/>
                </patternFill>
              </fill>
            </x14:dxf>
          </x14:cfRule>
          <xm:sqref>F13</xm:sqref>
        </x14:conditionalFormatting>
        <x14:conditionalFormatting xmlns:xm="http://schemas.microsoft.com/office/excel/2006/main">
          <x14:cfRule type="cellIs" priority="23" operator="equal" id="{2A0D7B24-0B56-48E6-B2EC-A8B4CCF0F16F}">
            <xm:f>'Liste déroulante'!#REF!</xm:f>
            <x14:dxf>
              <font>
                <color rgb="FF9C5700"/>
              </font>
              <fill>
                <patternFill>
                  <bgColor rgb="FFFFEB9C"/>
                </patternFill>
              </fill>
            </x14:dxf>
          </x14:cfRule>
          <x14:cfRule type="cellIs" priority="24" operator="equal" id="{234AE9BA-061F-495F-8C19-618F8AFA3DA4}">
            <xm:f>'Liste déroulante'!$A$22</xm:f>
            <x14:dxf>
              <font>
                <color rgb="FF006100"/>
              </font>
              <fill>
                <patternFill>
                  <bgColor rgb="FFC6EFCE"/>
                </patternFill>
              </fill>
            </x14:dxf>
          </x14:cfRule>
          <x14:cfRule type="cellIs" priority="25" operator="equal" id="{2F6DF353-3E61-40AC-9C61-9E4ACBF2078F}">
            <xm:f>'Liste déroulante'!$A$21</xm:f>
            <x14:dxf>
              <font>
                <color rgb="FF006100"/>
              </font>
              <fill>
                <patternFill>
                  <bgColor rgb="FFC6EFCE"/>
                </patternFill>
              </fill>
            </x14:dxf>
          </x14:cfRule>
          <x14:cfRule type="cellIs" priority="26" operator="equal" id="{3F6DC38E-BB56-41F8-A515-AF6ABD686339}">
            <xm:f>'Liste déroulante'!$A$20</xm:f>
            <x14:dxf>
              <font>
                <color rgb="FF006100"/>
              </font>
              <fill>
                <patternFill>
                  <bgColor rgb="FFC6EFCE"/>
                </patternFill>
              </fill>
            </x14:dxf>
          </x14:cfRule>
          <x14:cfRule type="cellIs" priority="27" operator="equal" id="{56B87683-443A-4165-8635-FB440D321967}">
            <xm:f>'Liste déroulante'!$A$19</xm:f>
            <x14:dxf>
              <font>
                <color rgb="FF006100"/>
              </font>
              <fill>
                <patternFill>
                  <bgColor rgb="FFC6EFCE"/>
                </patternFill>
              </fill>
            </x14:dxf>
          </x14:cfRule>
          <xm:sqref>B29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3"/>
  <sheetViews>
    <sheetView topLeftCell="H17" zoomScale="80" zoomScaleNormal="80" workbookViewId="0">
      <selection activeCell="H17" sqref="H17"/>
    </sheetView>
  </sheetViews>
  <sheetFormatPr baseColWidth="10" defaultRowHeight="14.5" x14ac:dyDescent="0.35"/>
  <cols>
    <col min="1" max="1" width="11.54296875" style="1"/>
    <col min="4" max="4" width="34.81640625" bestFit="1" customWidth="1"/>
    <col min="5" max="5" width="48.54296875" customWidth="1"/>
    <col min="6" max="6" width="99" customWidth="1"/>
    <col min="7" max="7" width="199.90625" bestFit="1" customWidth="1"/>
  </cols>
  <sheetData>
    <row r="1" spans="1:8" x14ac:dyDescent="0.35">
      <c r="A1" s="1" t="s">
        <v>3</v>
      </c>
      <c r="B1">
        <v>0.8</v>
      </c>
      <c r="C1">
        <v>0.2</v>
      </c>
      <c r="D1">
        <v>0.7</v>
      </c>
      <c r="E1">
        <v>2</v>
      </c>
      <c r="F1" s="6" t="s">
        <v>12</v>
      </c>
      <c r="G1" t="s">
        <v>106</v>
      </c>
    </row>
    <row r="2" spans="1:8" x14ac:dyDescent="0.35">
      <c r="A2" s="1" t="s">
        <v>4</v>
      </c>
      <c r="B2">
        <v>0.7</v>
      </c>
      <c r="D2">
        <v>0.6</v>
      </c>
      <c r="E2">
        <v>11</v>
      </c>
      <c r="F2" s="6" t="s">
        <v>13</v>
      </c>
    </row>
    <row r="3" spans="1:8" x14ac:dyDescent="0.35">
      <c r="A3" s="1" t="s">
        <v>5</v>
      </c>
      <c r="B3">
        <v>0.4</v>
      </c>
      <c r="D3">
        <v>0.5</v>
      </c>
      <c r="F3" t="s">
        <v>42</v>
      </c>
    </row>
    <row r="4" spans="1:8" x14ac:dyDescent="0.35">
      <c r="A4" s="1" t="s">
        <v>9</v>
      </c>
      <c r="F4" t="s">
        <v>112</v>
      </c>
    </row>
    <row r="5" spans="1:8" x14ac:dyDescent="0.35">
      <c r="A5" s="1" t="s">
        <v>10</v>
      </c>
      <c r="F5" t="s">
        <v>113</v>
      </c>
    </row>
    <row r="6" spans="1:8" x14ac:dyDescent="0.35">
      <c r="A6" s="1" t="s">
        <v>11</v>
      </c>
      <c r="C6">
        <v>1000000000000000</v>
      </c>
      <c r="F6" t="s">
        <v>27</v>
      </c>
    </row>
    <row r="7" spans="1:8" x14ac:dyDescent="0.35">
      <c r="C7" t="s">
        <v>99</v>
      </c>
    </row>
    <row r="8" spans="1:8" ht="26" x14ac:dyDescent="0.35">
      <c r="G8" s="103" t="s">
        <v>213</v>
      </c>
    </row>
    <row r="9" spans="1:8" ht="15" customHeight="1" x14ac:dyDescent="0.35">
      <c r="A9" s="1" t="s">
        <v>14</v>
      </c>
      <c r="D9" t="s">
        <v>23</v>
      </c>
      <c r="F9" t="s">
        <v>88</v>
      </c>
      <c r="G9" s="103" t="s">
        <v>212</v>
      </c>
    </row>
    <row r="10" spans="1:8" x14ac:dyDescent="0.35">
      <c r="A10" s="1" t="s">
        <v>26</v>
      </c>
      <c r="D10" t="s">
        <v>24</v>
      </c>
      <c r="F10" t="s">
        <v>89</v>
      </c>
    </row>
    <row r="11" spans="1:8" x14ac:dyDescent="0.35">
      <c r="A11" s="1" t="s">
        <v>15</v>
      </c>
      <c r="B11" t="s">
        <v>16</v>
      </c>
      <c r="D11" t="s">
        <v>25</v>
      </c>
    </row>
    <row r="12" spans="1:8" x14ac:dyDescent="0.35">
      <c r="A12" s="1" t="s">
        <v>17</v>
      </c>
      <c r="B12" s="1" t="s">
        <v>18</v>
      </c>
      <c r="D12" t="s">
        <v>200</v>
      </c>
    </row>
    <row r="13" spans="1:8" x14ac:dyDescent="0.35">
      <c r="A13" s="1" t="s">
        <v>19</v>
      </c>
      <c r="B13" t="s">
        <v>20</v>
      </c>
      <c r="D13" s="46" t="s">
        <v>98</v>
      </c>
    </row>
    <row r="14" spans="1:8" x14ac:dyDescent="0.35">
      <c r="A14" s="1" t="s">
        <v>21</v>
      </c>
      <c r="B14" s="1" t="s">
        <v>22</v>
      </c>
      <c r="F14">
        <v>10000000000000</v>
      </c>
    </row>
    <row r="16" spans="1:8" x14ac:dyDescent="0.35">
      <c r="H16" t="s">
        <v>188</v>
      </c>
    </row>
    <row r="17" spans="1:8" ht="409.6" x14ac:dyDescent="0.35">
      <c r="A17" s="1" t="s">
        <v>204</v>
      </c>
      <c r="H17" s="6" t="s">
        <v>214</v>
      </c>
    </row>
    <row r="18" spans="1:8" x14ac:dyDescent="0.35">
      <c r="A18" s="1" t="s">
        <v>205</v>
      </c>
      <c r="H18" t="s">
        <v>189</v>
      </c>
    </row>
    <row r="19" spans="1:8" x14ac:dyDescent="0.35">
      <c r="A19" s="1" t="s">
        <v>206</v>
      </c>
    </row>
    <row r="20" spans="1:8" x14ac:dyDescent="0.35">
      <c r="A20" s="1" t="s">
        <v>207</v>
      </c>
    </row>
    <row r="21" spans="1:8" x14ac:dyDescent="0.35">
      <c r="A21" s="1" t="s">
        <v>208</v>
      </c>
    </row>
    <row r="22" spans="1:8" x14ac:dyDescent="0.35">
      <c r="A22" s="1" t="s">
        <v>209</v>
      </c>
    </row>
    <row r="25" spans="1:8" x14ac:dyDescent="0.35">
      <c r="A25" s="1" t="s">
        <v>115</v>
      </c>
    </row>
    <row r="26" spans="1:8" x14ac:dyDescent="0.35">
      <c r="A26" s="1" t="s">
        <v>117</v>
      </c>
      <c r="F26" t="s">
        <v>111</v>
      </c>
    </row>
    <row r="27" spans="1:8" x14ac:dyDescent="0.35">
      <c r="A27" s="1" t="s">
        <v>116</v>
      </c>
      <c r="F27" t="s">
        <v>114</v>
      </c>
    </row>
    <row r="29" spans="1:8" x14ac:dyDescent="0.35">
      <c r="A29" s="1" t="s">
        <v>0</v>
      </c>
    </row>
    <row r="30" spans="1:8" x14ac:dyDescent="0.35">
      <c r="A30" s="1" t="s">
        <v>1</v>
      </c>
      <c r="F30" t="s">
        <v>203</v>
      </c>
    </row>
    <row r="31" spans="1:8" x14ac:dyDescent="0.35">
      <c r="A31" t="s">
        <v>68</v>
      </c>
      <c r="F31" t="s">
        <v>86</v>
      </c>
    </row>
    <row r="32" spans="1:8" ht="87" x14ac:dyDescent="0.35">
      <c r="A32" t="s">
        <v>71</v>
      </c>
      <c r="F32" s="6" t="s">
        <v>105</v>
      </c>
    </row>
    <row r="35" spans="1:6" x14ac:dyDescent="0.35">
      <c r="A35" s="1">
        <v>2000000</v>
      </c>
      <c r="F35" t="s">
        <v>191</v>
      </c>
    </row>
    <row r="36" spans="1:6" x14ac:dyDescent="0.35">
      <c r="F36" t="s">
        <v>179</v>
      </c>
    </row>
    <row r="37" spans="1:6" x14ac:dyDescent="0.35">
      <c r="F37" t="s">
        <v>185</v>
      </c>
    </row>
    <row r="39" spans="1:6" x14ac:dyDescent="0.35">
      <c r="D39" s="86" t="s">
        <v>166</v>
      </c>
      <c r="E39" s="86" t="s">
        <v>167</v>
      </c>
      <c r="F39" s="86" t="s">
        <v>168</v>
      </c>
    </row>
    <row r="40" spans="1:6" x14ac:dyDescent="0.35">
      <c r="D40" t="s">
        <v>169</v>
      </c>
      <c r="E40" s="83" t="s">
        <v>118</v>
      </c>
      <c r="F40" s="83" t="s">
        <v>119</v>
      </c>
    </row>
    <row r="41" spans="1:6" x14ac:dyDescent="0.35">
      <c r="D41" t="s">
        <v>175</v>
      </c>
      <c r="E41" s="84" t="s">
        <v>120</v>
      </c>
      <c r="F41" s="84" t="s">
        <v>121</v>
      </c>
    </row>
    <row r="42" spans="1:6" x14ac:dyDescent="0.35">
      <c r="D42" t="s">
        <v>170</v>
      </c>
      <c r="E42" s="84" t="s">
        <v>122</v>
      </c>
      <c r="F42" s="84" t="s">
        <v>123</v>
      </c>
    </row>
    <row r="43" spans="1:6" x14ac:dyDescent="0.35">
      <c r="D43" t="s">
        <v>171</v>
      </c>
      <c r="E43" s="84" t="s">
        <v>124</v>
      </c>
      <c r="F43" s="84" t="s">
        <v>125</v>
      </c>
    </row>
    <row r="44" spans="1:6" x14ac:dyDescent="0.35">
      <c r="D44" t="s">
        <v>172</v>
      </c>
      <c r="E44" s="84" t="s">
        <v>126</v>
      </c>
      <c r="F44" s="84" t="s">
        <v>127</v>
      </c>
    </row>
    <row r="45" spans="1:6" x14ac:dyDescent="0.35">
      <c r="D45" t="s">
        <v>176</v>
      </c>
      <c r="E45" s="84" t="s">
        <v>128</v>
      </c>
      <c r="F45" s="84" t="s">
        <v>129</v>
      </c>
    </row>
    <row r="46" spans="1:6" x14ac:dyDescent="0.35">
      <c r="D46" t="s">
        <v>173</v>
      </c>
      <c r="E46" s="84" t="s">
        <v>130</v>
      </c>
      <c r="F46" s="84" t="s">
        <v>131</v>
      </c>
    </row>
    <row r="47" spans="1:6" x14ac:dyDescent="0.35">
      <c r="D47" s="87" t="s">
        <v>174</v>
      </c>
      <c r="E47" s="84" t="s">
        <v>132</v>
      </c>
      <c r="F47" s="84" t="s">
        <v>133</v>
      </c>
    </row>
    <row r="48" spans="1:6" x14ac:dyDescent="0.35">
      <c r="E48" s="84" t="s">
        <v>134</v>
      </c>
      <c r="F48" s="84" t="s">
        <v>135</v>
      </c>
    </row>
    <row r="49" spans="5:6" x14ac:dyDescent="0.35">
      <c r="E49" s="85" t="s">
        <v>136</v>
      </c>
      <c r="F49" s="85" t="s">
        <v>137</v>
      </c>
    </row>
    <row r="50" spans="5:6" x14ac:dyDescent="0.35">
      <c r="E50" s="85" t="s">
        <v>138</v>
      </c>
      <c r="F50" s="85" t="s">
        <v>139</v>
      </c>
    </row>
    <row r="51" spans="5:6" x14ac:dyDescent="0.35">
      <c r="E51" s="85" t="s">
        <v>140</v>
      </c>
      <c r="F51" s="85" t="s">
        <v>141</v>
      </c>
    </row>
    <row r="52" spans="5:6" x14ac:dyDescent="0.35">
      <c r="E52" s="85" t="s">
        <v>142</v>
      </c>
      <c r="F52" s="85" t="s">
        <v>143</v>
      </c>
    </row>
    <row r="53" spans="5:6" x14ac:dyDescent="0.35">
      <c r="E53" s="85" t="s">
        <v>144</v>
      </c>
      <c r="F53" s="85" t="s">
        <v>145</v>
      </c>
    </row>
    <row r="54" spans="5:6" x14ac:dyDescent="0.35">
      <c r="E54" s="85" t="s">
        <v>146</v>
      </c>
      <c r="F54" s="85" t="s">
        <v>147</v>
      </c>
    </row>
    <row r="55" spans="5:6" x14ac:dyDescent="0.35">
      <c r="E55" s="85" t="s">
        <v>148</v>
      </c>
      <c r="F55" s="85" t="s">
        <v>149</v>
      </c>
    </row>
    <row r="56" spans="5:6" x14ac:dyDescent="0.35">
      <c r="E56" s="85" t="s">
        <v>150</v>
      </c>
      <c r="F56" s="85" t="s">
        <v>151</v>
      </c>
    </row>
    <row r="57" spans="5:6" x14ac:dyDescent="0.35">
      <c r="E57" s="85" t="s">
        <v>152</v>
      </c>
      <c r="F57" s="85" t="s">
        <v>153</v>
      </c>
    </row>
    <row r="58" spans="5:6" x14ac:dyDescent="0.35">
      <c r="E58" s="85" t="s">
        <v>154</v>
      </c>
      <c r="F58" s="85" t="s">
        <v>155</v>
      </c>
    </row>
    <row r="59" spans="5:6" x14ac:dyDescent="0.35">
      <c r="E59" s="85" t="s">
        <v>156</v>
      </c>
      <c r="F59" s="85" t="s">
        <v>157</v>
      </c>
    </row>
    <row r="60" spans="5:6" x14ac:dyDescent="0.35">
      <c r="E60" s="85" t="s">
        <v>158</v>
      </c>
      <c r="F60" s="85" t="s">
        <v>159</v>
      </c>
    </row>
    <row r="61" spans="5:6" x14ac:dyDescent="0.35">
      <c r="E61" s="85" t="s">
        <v>160</v>
      </c>
      <c r="F61" s="85" t="s">
        <v>161</v>
      </c>
    </row>
    <row r="62" spans="5:6" x14ac:dyDescent="0.35">
      <c r="E62" s="85" t="s">
        <v>162</v>
      </c>
      <c r="F62" s="85" t="s">
        <v>163</v>
      </c>
    </row>
    <row r="63" spans="5:6" x14ac:dyDescent="0.35">
      <c r="E63" s="85" t="s">
        <v>164</v>
      </c>
      <c r="F63" s="85" t="s">
        <v>165</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46703-5E97-4C6C-B2F2-B7900DF683CB}">
  <dimension ref="A1:H29"/>
  <sheetViews>
    <sheetView zoomScale="70" zoomScaleNormal="70" workbookViewId="0">
      <selection activeCell="G42" sqref="G42:H42"/>
    </sheetView>
  </sheetViews>
  <sheetFormatPr baseColWidth="10" defaultRowHeight="14.5" x14ac:dyDescent="0.35"/>
  <cols>
    <col min="1" max="1" width="78.453125" customWidth="1"/>
    <col min="2" max="2" width="17.54296875" style="20" customWidth="1"/>
    <col min="3" max="3" width="19.1796875" customWidth="1"/>
    <col min="4" max="4" width="19.453125" customWidth="1"/>
    <col min="5" max="5" width="18.453125" bestFit="1" customWidth="1"/>
    <col min="6" max="6" width="16.26953125" customWidth="1"/>
    <col min="7" max="7" width="21.26953125" customWidth="1"/>
  </cols>
  <sheetData>
    <row r="1" spans="1:8" x14ac:dyDescent="0.35">
      <c r="B1" s="256">
        <v>-11</v>
      </c>
      <c r="C1" s="256"/>
      <c r="D1" s="256"/>
      <c r="E1" s="257" t="s">
        <v>67</v>
      </c>
      <c r="F1" s="256"/>
      <c r="G1" s="256"/>
    </row>
    <row r="2" spans="1:8" x14ac:dyDescent="0.35">
      <c r="B2" s="20" t="s">
        <v>73</v>
      </c>
      <c r="C2" t="s">
        <v>70</v>
      </c>
      <c r="D2" t="s">
        <v>72</v>
      </c>
      <c r="E2" t="s">
        <v>73</v>
      </c>
      <c r="F2" t="s">
        <v>70</v>
      </c>
      <c r="G2" t="s">
        <v>72</v>
      </c>
      <c r="H2" t="s">
        <v>177</v>
      </c>
    </row>
    <row r="3" spans="1:8" x14ac:dyDescent="0.35">
      <c r="A3" t="s">
        <v>49</v>
      </c>
      <c r="B3" s="42">
        <v>10</v>
      </c>
      <c r="C3">
        <v>2500</v>
      </c>
      <c r="D3" t="s">
        <v>71</v>
      </c>
      <c r="E3" s="42">
        <v>10</v>
      </c>
      <c r="F3">
        <v>3500</v>
      </c>
      <c r="G3" t="s">
        <v>71</v>
      </c>
      <c r="H3" t="s">
        <v>178</v>
      </c>
    </row>
    <row r="4" spans="1:8" x14ac:dyDescent="0.35">
      <c r="A4" t="s">
        <v>50</v>
      </c>
      <c r="B4">
        <v>1000000000000000</v>
      </c>
      <c r="C4">
        <v>6000</v>
      </c>
      <c r="D4" t="s">
        <v>71</v>
      </c>
      <c r="E4">
        <v>1000000000000000</v>
      </c>
      <c r="F4">
        <v>12000</v>
      </c>
      <c r="G4" t="s">
        <v>71</v>
      </c>
      <c r="H4" t="s">
        <v>178</v>
      </c>
    </row>
    <row r="5" spans="1:8" x14ac:dyDescent="0.35">
      <c r="A5" t="s">
        <v>66</v>
      </c>
      <c r="B5" s="42">
        <v>10</v>
      </c>
      <c r="C5">
        <v>3000</v>
      </c>
      <c r="D5" t="s">
        <v>68</v>
      </c>
      <c r="E5" s="42">
        <v>10</v>
      </c>
      <c r="F5">
        <v>6000</v>
      </c>
      <c r="G5" t="s">
        <v>68</v>
      </c>
      <c r="H5" t="s">
        <v>178</v>
      </c>
    </row>
    <row r="6" spans="1:8" x14ac:dyDescent="0.35">
      <c r="A6" t="s">
        <v>51</v>
      </c>
      <c r="B6" s="42">
        <v>0</v>
      </c>
      <c r="C6">
        <v>1000000000000000</v>
      </c>
      <c r="D6" t="s">
        <v>1</v>
      </c>
      <c r="E6" s="42">
        <v>0</v>
      </c>
      <c r="F6">
        <v>1000000000000000</v>
      </c>
      <c r="G6" t="s">
        <v>1</v>
      </c>
      <c r="H6" t="s">
        <v>178</v>
      </c>
    </row>
    <row r="7" spans="1:8" x14ac:dyDescent="0.35">
      <c r="A7" t="s">
        <v>54</v>
      </c>
      <c r="B7" s="42">
        <v>13</v>
      </c>
      <c r="C7">
        <v>4000</v>
      </c>
      <c r="D7" t="s">
        <v>71</v>
      </c>
      <c r="E7" s="42">
        <v>13</v>
      </c>
      <c r="F7">
        <v>4000</v>
      </c>
      <c r="G7" t="s">
        <v>71</v>
      </c>
      <c r="H7" t="s">
        <v>178</v>
      </c>
    </row>
    <row r="8" spans="1:8" x14ac:dyDescent="0.35">
      <c r="A8" t="s">
        <v>53</v>
      </c>
      <c r="B8" s="42">
        <v>13</v>
      </c>
      <c r="C8">
        <v>4000</v>
      </c>
      <c r="D8" t="s">
        <v>71</v>
      </c>
      <c r="E8" s="42">
        <v>13</v>
      </c>
      <c r="F8">
        <v>4000</v>
      </c>
      <c r="G8" t="s">
        <v>71</v>
      </c>
      <c r="H8" t="s">
        <v>178</v>
      </c>
    </row>
    <row r="9" spans="1:8" x14ac:dyDescent="0.35">
      <c r="A9" t="s">
        <v>46</v>
      </c>
      <c r="B9" s="42">
        <v>0</v>
      </c>
      <c r="C9">
        <v>1000000000000000</v>
      </c>
      <c r="D9" t="s">
        <v>1</v>
      </c>
      <c r="E9" s="42">
        <v>0</v>
      </c>
      <c r="F9">
        <v>1000000000000000</v>
      </c>
      <c r="G9" t="s">
        <v>1</v>
      </c>
      <c r="H9" t="s">
        <v>0</v>
      </c>
    </row>
    <row r="10" spans="1:8" x14ac:dyDescent="0.35">
      <c r="A10" t="s">
        <v>48</v>
      </c>
      <c r="B10" s="42">
        <v>10</v>
      </c>
      <c r="C10">
        <v>1000000000000000</v>
      </c>
      <c r="D10" t="s">
        <v>68</v>
      </c>
      <c r="E10" s="42">
        <v>10</v>
      </c>
      <c r="F10">
        <v>1000000000000000</v>
      </c>
      <c r="G10" t="s">
        <v>68</v>
      </c>
      <c r="H10" t="s">
        <v>0</v>
      </c>
    </row>
    <row r="11" spans="1:8" x14ac:dyDescent="0.35">
      <c r="A11" t="s">
        <v>45</v>
      </c>
      <c r="B11" s="42">
        <v>10</v>
      </c>
      <c r="C11">
        <v>4500</v>
      </c>
      <c r="D11" t="s">
        <v>68</v>
      </c>
      <c r="E11" s="42">
        <v>10</v>
      </c>
      <c r="F11">
        <v>9000</v>
      </c>
      <c r="G11" t="s">
        <v>68</v>
      </c>
      <c r="H11" t="s">
        <v>178</v>
      </c>
    </row>
    <row r="12" spans="1:8" x14ac:dyDescent="0.35">
      <c r="A12" s="41" t="s">
        <v>52</v>
      </c>
      <c r="B12" s="43">
        <v>10</v>
      </c>
      <c r="C12" s="41">
        <v>3000</v>
      </c>
      <c r="D12" s="41" t="s">
        <v>68</v>
      </c>
      <c r="E12" s="43">
        <v>10</v>
      </c>
      <c r="F12" s="41">
        <v>6000</v>
      </c>
      <c r="G12" s="41" t="s">
        <v>68</v>
      </c>
      <c r="H12" t="s">
        <v>178</v>
      </c>
    </row>
    <row r="13" spans="1:8" x14ac:dyDescent="0.35">
      <c r="A13" s="41" t="s">
        <v>55</v>
      </c>
      <c r="B13" s="43">
        <v>0</v>
      </c>
      <c r="C13" s="41">
        <v>1000000000000000</v>
      </c>
      <c r="D13" s="41" t="s">
        <v>1</v>
      </c>
      <c r="E13" s="43">
        <v>0</v>
      </c>
      <c r="F13" s="41">
        <v>1000000000000000</v>
      </c>
      <c r="G13" s="41" t="s">
        <v>1</v>
      </c>
      <c r="H13" t="s">
        <v>178</v>
      </c>
    </row>
    <row r="14" spans="1:8" x14ac:dyDescent="0.35">
      <c r="A14" s="41" t="s">
        <v>56</v>
      </c>
      <c r="B14" s="43">
        <v>10</v>
      </c>
      <c r="C14" s="41">
        <v>6000</v>
      </c>
      <c r="D14" s="41" t="s">
        <v>71</v>
      </c>
      <c r="E14" s="43">
        <v>10</v>
      </c>
      <c r="F14" s="41">
        <v>6000</v>
      </c>
      <c r="G14" s="41" t="s">
        <v>71</v>
      </c>
      <c r="H14" t="s">
        <v>178</v>
      </c>
    </row>
    <row r="15" spans="1:8" x14ac:dyDescent="0.35">
      <c r="A15" s="41" t="s">
        <v>57</v>
      </c>
      <c r="B15" s="43">
        <v>15.5</v>
      </c>
      <c r="C15" s="41">
        <v>3500</v>
      </c>
      <c r="D15" s="41" t="s">
        <v>71</v>
      </c>
      <c r="E15" s="43">
        <v>15.5</v>
      </c>
      <c r="F15" s="41">
        <v>4000</v>
      </c>
      <c r="G15" s="41" t="s">
        <v>71</v>
      </c>
      <c r="H15" t="s">
        <v>178</v>
      </c>
    </row>
    <row r="16" spans="1:8" x14ac:dyDescent="0.35">
      <c r="A16" s="41" t="s">
        <v>75</v>
      </c>
      <c r="B16" s="43">
        <v>10</v>
      </c>
      <c r="C16" s="41">
        <v>1500</v>
      </c>
      <c r="D16" s="41" t="s">
        <v>71</v>
      </c>
      <c r="E16" s="43">
        <v>10</v>
      </c>
      <c r="F16" s="41">
        <v>1500</v>
      </c>
      <c r="G16" s="41" t="s">
        <v>71</v>
      </c>
      <c r="H16" t="s">
        <v>178</v>
      </c>
    </row>
    <row r="17" spans="1:8" x14ac:dyDescent="0.35">
      <c r="A17" s="41" t="s">
        <v>58</v>
      </c>
      <c r="B17" s="43">
        <v>10</v>
      </c>
      <c r="C17" s="41">
        <v>1500</v>
      </c>
      <c r="D17" s="41" t="s">
        <v>68</v>
      </c>
      <c r="E17" s="43">
        <v>10</v>
      </c>
      <c r="F17" s="41">
        <v>3000</v>
      </c>
      <c r="G17" s="41" t="s">
        <v>68</v>
      </c>
      <c r="H17" t="s">
        <v>178</v>
      </c>
    </row>
    <row r="18" spans="1:8" x14ac:dyDescent="0.35">
      <c r="A18" s="41" t="s">
        <v>59</v>
      </c>
      <c r="B18" s="43">
        <v>10</v>
      </c>
      <c r="C18" s="41">
        <v>1500</v>
      </c>
      <c r="D18" s="41" t="s">
        <v>71</v>
      </c>
      <c r="E18" s="43">
        <v>10</v>
      </c>
      <c r="F18" s="41">
        <v>3500</v>
      </c>
      <c r="G18" s="41" t="s">
        <v>71</v>
      </c>
      <c r="H18" t="s">
        <v>0</v>
      </c>
    </row>
    <row r="19" spans="1:8" x14ac:dyDescent="0.35">
      <c r="A19" s="41" t="s">
        <v>60</v>
      </c>
      <c r="B19" s="43">
        <v>10</v>
      </c>
      <c r="C19" s="41">
        <v>10000</v>
      </c>
      <c r="D19" s="41" t="s">
        <v>71</v>
      </c>
      <c r="E19" s="43">
        <v>10</v>
      </c>
      <c r="F19" s="41">
        <v>10000</v>
      </c>
      <c r="G19" s="41" t="s">
        <v>71</v>
      </c>
      <c r="H19" t="s">
        <v>0</v>
      </c>
    </row>
    <row r="20" spans="1:8" x14ac:dyDescent="0.35">
      <c r="A20" t="s">
        <v>44</v>
      </c>
      <c r="B20" s="42">
        <v>10</v>
      </c>
      <c r="C20" s="41">
        <v>8000</v>
      </c>
      <c r="D20" s="41" t="s">
        <v>71</v>
      </c>
      <c r="E20" s="43">
        <v>10</v>
      </c>
      <c r="F20" s="41">
        <v>8000</v>
      </c>
      <c r="G20" s="41" t="s">
        <v>71</v>
      </c>
      <c r="H20" t="s">
        <v>0</v>
      </c>
    </row>
    <row r="21" spans="1:8" x14ac:dyDescent="0.35">
      <c r="A21" s="19" t="s">
        <v>61</v>
      </c>
      <c r="B21" s="44">
        <v>0</v>
      </c>
      <c r="C21" s="19">
        <v>1000000000000000</v>
      </c>
      <c r="D21" s="19" t="s">
        <v>1</v>
      </c>
      <c r="E21" s="44">
        <v>0</v>
      </c>
      <c r="F21" s="19">
        <v>1000000000000000</v>
      </c>
      <c r="G21" s="19" t="s">
        <v>1</v>
      </c>
      <c r="H21" t="s">
        <v>178</v>
      </c>
    </row>
    <row r="22" spans="1:8" x14ac:dyDescent="0.35">
      <c r="A22" s="19" t="s">
        <v>62</v>
      </c>
      <c r="B22" s="44"/>
      <c r="C22" s="19"/>
      <c r="D22" s="19"/>
      <c r="E22" s="44"/>
      <c r="F22" s="19"/>
      <c r="G22" s="19"/>
      <c r="H22" t="s">
        <v>178</v>
      </c>
    </row>
    <row r="23" spans="1:8" x14ac:dyDescent="0.35">
      <c r="A23" t="s">
        <v>63</v>
      </c>
      <c r="B23" s="42">
        <v>0</v>
      </c>
      <c r="C23">
        <v>1000000000000000</v>
      </c>
      <c r="D23" t="s">
        <v>1</v>
      </c>
      <c r="E23" s="42">
        <v>0</v>
      </c>
      <c r="F23">
        <v>1000000000000000</v>
      </c>
      <c r="G23" t="s">
        <v>1</v>
      </c>
      <c r="H23" t="s">
        <v>178</v>
      </c>
    </row>
    <row r="24" spans="1:8" x14ac:dyDescent="0.35">
      <c r="A24" t="s">
        <v>64</v>
      </c>
      <c r="B24">
        <v>1000000000000000</v>
      </c>
      <c r="C24">
        <v>6000</v>
      </c>
      <c r="D24" s="40" t="s">
        <v>71</v>
      </c>
      <c r="E24">
        <v>1000000000000000</v>
      </c>
      <c r="F24">
        <v>12000</v>
      </c>
      <c r="G24" s="40" t="s">
        <v>69</v>
      </c>
      <c r="H24" t="s">
        <v>178</v>
      </c>
    </row>
    <row r="25" spans="1:8" x14ac:dyDescent="0.35">
      <c r="A25" t="s">
        <v>82</v>
      </c>
      <c r="B25">
        <v>1000000000000000</v>
      </c>
      <c r="C25">
        <v>8000</v>
      </c>
      <c r="D25" t="s">
        <v>71</v>
      </c>
      <c r="E25">
        <v>1000000000000000</v>
      </c>
      <c r="F25">
        <v>8000</v>
      </c>
      <c r="G25" t="s">
        <v>71</v>
      </c>
      <c r="H25" t="s">
        <v>178</v>
      </c>
    </row>
    <row r="26" spans="1:8" x14ac:dyDescent="0.35">
      <c r="A26" t="s">
        <v>81</v>
      </c>
      <c r="B26">
        <v>1000000000000000</v>
      </c>
      <c r="C26">
        <v>10000</v>
      </c>
      <c r="D26" t="s">
        <v>71</v>
      </c>
      <c r="E26">
        <v>1000000000000000</v>
      </c>
      <c r="F26">
        <v>10000</v>
      </c>
      <c r="G26" t="s">
        <v>71</v>
      </c>
      <c r="H26" t="s">
        <v>178</v>
      </c>
    </row>
    <row r="27" spans="1:8" x14ac:dyDescent="0.35">
      <c r="A27" t="s">
        <v>47</v>
      </c>
      <c r="B27" s="42">
        <v>0</v>
      </c>
      <c r="C27">
        <v>1000000000000000</v>
      </c>
      <c r="D27" s="41" t="s">
        <v>1</v>
      </c>
      <c r="E27">
        <v>0</v>
      </c>
      <c r="F27">
        <v>1000000000000000</v>
      </c>
      <c r="G27" t="s">
        <v>1</v>
      </c>
      <c r="H27" t="s">
        <v>0</v>
      </c>
    </row>
    <row r="28" spans="1:8" x14ac:dyDescent="0.35">
      <c r="B28" s="42">
        <v>0</v>
      </c>
      <c r="C28">
        <v>0</v>
      </c>
      <c r="D28" s="41" t="s">
        <v>1</v>
      </c>
      <c r="E28" s="42">
        <v>0</v>
      </c>
      <c r="F28">
        <v>0</v>
      </c>
      <c r="G28" t="s">
        <v>1</v>
      </c>
      <c r="H28" t="s">
        <v>178</v>
      </c>
    </row>
    <row r="29" spans="1:8" x14ac:dyDescent="0.35">
      <c r="A29" s="41" t="s">
        <v>65</v>
      </c>
      <c r="B29" s="43">
        <v>10</v>
      </c>
      <c r="C29" s="41">
        <v>1500</v>
      </c>
      <c r="D29" s="41" t="s">
        <v>68</v>
      </c>
      <c r="E29" s="43">
        <v>10</v>
      </c>
      <c r="F29" s="41">
        <v>3000</v>
      </c>
      <c r="G29" s="41" t="s">
        <v>68</v>
      </c>
      <c r="H29" t="s">
        <v>178</v>
      </c>
    </row>
  </sheetData>
  <sortState xmlns:xlrd2="http://schemas.microsoft.com/office/spreadsheetml/2017/richdata2" ref="A3:A27">
    <sortCondition ref="A3:A27"/>
  </sortState>
  <mergeCells count="2">
    <mergeCell ref="B1:D1"/>
    <mergeCell ref="E1:G1"/>
  </mergeCells>
  <phoneticPr fontId="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36F153E702044BAB1253E05A37881A" ma:contentTypeVersion="13" ma:contentTypeDescription="Crée un document." ma:contentTypeScope="" ma:versionID="6417bd3accaf1165108edeeb15643417">
  <xsd:schema xmlns:xsd="http://www.w3.org/2001/XMLSchema" xmlns:xs="http://www.w3.org/2001/XMLSchema" xmlns:p="http://schemas.microsoft.com/office/2006/metadata/properties" xmlns:ns2="0bc7cc1f-d03b-47f4-b4d7-7fed276a0de2" xmlns:ns3="f219ed52-ba2e-42b7-8808-6d0e8658d489" targetNamespace="http://schemas.microsoft.com/office/2006/metadata/properties" ma:root="true" ma:fieldsID="e0c273eeca9b5ab72284e35f5be0e2d1" ns2:_="" ns3:_="">
    <xsd:import namespace="0bc7cc1f-d03b-47f4-b4d7-7fed276a0de2"/>
    <xsd:import namespace="f219ed52-ba2e-42b7-8808-6d0e8658d48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c7cc1f-d03b-47f4-b4d7-7fed276a0d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219ed52-ba2e-42b7-8808-6d0e8658d489"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125AF7-BD01-45CA-AC5B-59086182D512}">
  <ds:schemaRefs>
    <ds:schemaRef ds:uri="http://schemas.microsoft.com/sharepoint/v3/contenttype/forms"/>
  </ds:schemaRefs>
</ds:datastoreItem>
</file>

<file path=customXml/itemProps2.xml><?xml version="1.0" encoding="utf-8"?>
<ds:datastoreItem xmlns:ds="http://schemas.openxmlformats.org/officeDocument/2006/customXml" ds:itemID="{53DFE07A-1214-46FA-BA4D-D3994AAF54BA}"/>
</file>

<file path=customXml/itemProps3.xml><?xml version="1.0" encoding="utf-8"?>
<ds:datastoreItem xmlns:ds="http://schemas.openxmlformats.org/officeDocument/2006/customXml" ds:itemID="{B0B22431-F1BC-40C0-A3F1-F93FBFACDCC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b03a80eb-08bd-44cf-98cd-0fde5780ef6f"/>
    <ds:schemaRef ds:uri="http://purl.org/dc/terms/"/>
    <ds:schemaRef ds:uri="http://schemas.openxmlformats.org/package/2006/metadata/core-properties"/>
    <ds:schemaRef ds:uri="1f4069cf-cff1-49d4-9e94-28addd1f359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16</vt:i4>
      </vt:variant>
    </vt:vector>
  </HeadingPairs>
  <TitlesOfParts>
    <vt:vector size="20" baseType="lpstr">
      <vt:lpstr>Calculette FNE Entreprise</vt:lpstr>
      <vt:lpstr>Calculette FNE pour engagement</vt:lpstr>
      <vt:lpstr>Liste déroulante</vt:lpstr>
      <vt:lpstr>Conditions branchs Remu PDC</vt:lpstr>
      <vt:lpstr>ACTION</vt:lpstr>
      <vt:lpstr>BILANANNUEL</vt:lpstr>
      <vt:lpstr>Branche</vt:lpstr>
      <vt:lpstr>CAANNUEL</vt:lpstr>
      <vt:lpstr>EspaceFormation</vt:lpstr>
      <vt:lpstr>ON</vt:lpstr>
      <vt:lpstr>OPCO</vt:lpstr>
      <vt:lpstr>PECFAREM</vt:lpstr>
      <vt:lpstr>PlafondAidesTemp</vt:lpstr>
      <vt:lpstr>Regime</vt:lpstr>
      <vt:lpstr>SECTEURBRANCHE</vt:lpstr>
      <vt:lpstr>SITUATIONENT</vt:lpstr>
      <vt:lpstr>TailleCommunautaire</vt:lpstr>
      <vt:lpstr>Type</vt:lpstr>
      <vt:lpstr>'Calculette FNE Entreprise'!Zone_d_impression</vt:lpstr>
      <vt:lpstr>'Calculette FNE pour engagement'!Zone_d_impression</vt:lpstr>
    </vt:vector>
  </TitlesOfParts>
  <Company>Opcalia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Valérie Coquard</dc:creator>
  <cp:lastModifiedBy>Valérie COQUARD</cp:lastModifiedBy>
  <cp:lastPrinted>2021-10-19T20:04:01Z</cp:lastPrinted>
  <dcterms:created xsi:type="dcterms:W3CDTF">2019-03-07T10:47:58Z</dcterms:created>
  <dcterms:modified xsi:type="dcterms:W3CDTF">2021-10-21T12:59:49Z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0x0101006136F153E702044BAB1253E05A37881A</vt:lpwstr>
  </property>
</Properties>
</file>